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70" activeTab="5"/>
  </bookViews>
  <sheets>
    <sheet name="Celé období" sheetId="35" r:id="rId1"/>
    <sheet name=" r. 2016" sheetId="28" r:id="rId2"/>
    <sheet name=" r. 2017" sheetId="12" r:id="rId3"/>
    <sheet name=" r. 2018" sheetId="29" r:id="rId4"/>
    <sheet name=" r. 2019" sheetId="30" r:id="rId5"/>
    <sheet name=" r. 2020" sheetId="31" r:id="rId6"/>
    <sheet name=" r. 2021" sheetId="32" r:id="rId7"/>
    <sheet name=" r. 2022" sheetId="33" r:id="rId8"/>
    <sheet name=" r. 2023" sheetId="34" r:id="rId9"/>
    <sheet name="tabulka do přílohy" sheetId="26" r:id="rId10"/>
  </sheets>
  <calcPr calcId="152511"/>
</workbook>
</file>

<file path=xl/calcChain.xml><?xml version="1.0" encoding="utf-8"?>
<calcChain xmlns="http://schemas.openxmlformats.org/spreadsheetml/2006/main">
  <c r="Q17" i="35" l="1"/>
  <c r="Q18" i="32"/>
  <c r="Q13" i="35"/>
  <c r="Q14" i="30" l="1"/>
  <c r="Q14" i="35" l="1"/>
  <c r="Q12" i="35"/>
  <c r="Q18" i="31"/>
  <c r="R14" i="35" l="1"/>
  <c r="I30" i="32"/>
  <c r="L14" i="34" l="1"/>
  <c r="K14" i="34"/>
  <c r="J14" i="34"/>
  <c r="L13" i="34"/>
  <c r="K13" i="34"/>
  <c r="J13" i="34"/>
  <c r="L14" i="33"/>
  <c r="K14" i="33"/>
  <c r="J14" i="33"/>
  <c r="L13" i="33"/>
  <c r="K13" i="33"/>
  <c r="J13" i="33"/>
  <c r="L14" i="32"/>
  <c r="K14" i="32"/>
  <c r="J14" i="32"/>
  <c r="L14" i="31"/>
  <c r="K14" i="31"/>
  <c r="J14" i="31"/>
  <c r="L14" i="12"/>
  <c r="K14" i="12"/>
  <c r="J14" i="12"/>
  <c r="L13" i="12"/>
  <c r="K13" i="12"/>
  <c r="J13" i="12"/>
  <c r="E29" i="34" l="1"/>
  <c r="D29" i="34"/>
  <c r="C29" i="34"/>
  <c r="E27" i="34"/>
  <c r="D27" i="34"/>
  <c r="C27" i="34"/>
  <c r="D26" i="34"/>
  <c r="C26" i="34"/>
  <c r="E24" i="34"/>
  <c r="D24" i="34"/>
  <c r="C24" i="34"/>
  <c r="E30" i="33"/>
  <c r="D30" i="33"/>
  <c r="C30" i="33"/>
  <c r="E29" i="33"/>
  <c r="D29" i="33"/>
  <c r="C29" i="33"/>
  <c r="D28" i="33"/>
  <c r="D27" i="33"/>
  <c r="D26" i="33"/>
  <c r="C26" i="33"/>
  <c r="E24" i="33"/>
  <c r="D24" i="33"/>
  <c r="C24" i="33"/>
  <c r="E29" i="32"/>
  <c r="D29" i="32"/>
  <c r="C29" i="32"/>
  <c r="D26" i="32"/>
  <c r="C26" i="32"/>
  <c r="E24" i="32"/>
  <c r="D24" i="32"/>
  <c r="C24" i="32"/>
  <c r="E29" i="31"/>
  <c r="D29" i="31"/>
  <c r="C29" i="31"/>
  <c r="E26" i="31"/>
  <c r="D26" i="31"/>
  <c r="C26" i="31"/>
  <c r="E24" i="31"/>
  <c r="D24" i="31"/>
  <c r="C24" i="31"/>
  <c r="E29" i="30"/>
  <c r="D29" i="30"/>
  <c r="C29" i="30"/>
  <c r="E26" i="30"/>
  <c r="D26" i="30"/>
  <c r="C26" i="30"/>
  <c r="E24" i="30"/>
  <c r="D24" i="30"/>
  <c r="C24" i="30"/>
  <c r="E29" i="29"/>
  <c r="D29" i="29"/>
  <c r="C29" i="29"/>
  <c r="E26" i="29"/>
  <c r="D26" i="29"/>
  <c r="C26" i="29"/>
  <c r="E24" i="29"/>
  <c r="D24" i="29"/>
  <c r="C24" i="29"/>
  <c r="E29" i="12"/>
  <c r="D29" i="12"/>
  <c r="C29" i="12"/>
  <c r="E26" i="12"/>
  <c r="D26" i="12"/>
  <c r="C26" i="12"/>
  <c r="E24" i="12"/>
  <c r="D24" i="12"/>
  <c r="C24" i="12"/>
  <c r="E29" i="28"/>
  <c r="D29" i="28"/>
  <c r="C29" i="28"/>
  <c r="E28" i="28"/>
  <c r="D28" i="28"/>
  <c r="C28" i="28"/>
  <c r="E27" i="28"/>
  <c r="D27" i="28"/>
  <c r="C27" i="28"/>
  <c r="E26" i="28"/>
  <c r="D26" i="28"/>
  <c r="C26" i="28"/>
  <c r="E24" i="28"/>
  <c r="D24" i="28"/>
  <c r="C24" i="28"/>
  <c r="E29" i="35"/>
  <c r="E30" i="35" s="1"/>
  <c r="D29" i="35"/>
  <c r="C24" i="35"/>
  <c r="E25" i="35"/>
  <c r="E24" i="35"/>
  <c r="E26" i="35" s="1"/>
  <c r="M20" i="35" l="1"/>
  <c r="O19" i="35"/>
  <c r="J19" i="35" s="1"/>
  <c r="I19" i="35"/>
  <c r="O18" i="35"/>
  <c r="L18" i="35" s="1"/>
  <c r="I18" i="35"/>
  <c r="O17" i="35"/>
  <c r="K17" i="35" s="1"/>
  <c r="O16" i="35"/>
  <c r="K16" i="35" s="1"/>
  <c r="I16" i="35"/>
  <c r="O15" i="35"/>
  <c r="L15" i="35" s="1"/>
  <c r="J15" i="35"/>
  <c r="O14" i="35"/>
  <c r="H14" i="35" s="1"/>
  <c r="O13" i="35"/>
  <c r="O12" i="35"/>
  <c r="K12" i="35" s="1"/>
  <c r="O11" i="35"/>
  <c r="K11" i="35" s="1"/>
  <c r="O10" i="35"/>
  <c r="L10" i="35" s="1"/>
  <c r="J10" i="35"/>
  <c r="O9" i="35"/>
  <c r="L9" i="35" s="1"/>
  <c r="O8" i="35"/>
  <c r="J8" i="35" s="1"/>
  <c r="O7" i="35"/>
  <c r="K7" i="35" s="1"/>
  <c r="O6" i="35"/>
  <c r="E25" i="34"/>
  <c r="M20" i="34"/>
  <c r="O19" i="34"/>
  <c r="J19" i="34" s="1"/>
  <c r="O18" i="34"/>
  <c r="L18" i="34" s="1"/>
  <c r="O17" i="34"/>
  <c r="K17" i="34" s="1"/>
  <c r="O16" i="34"/>
  <c r="K16" i="34" s="1"/>
  <c r="O15" i="34"/>
  <c r="L15" i="34" s="1"/>
  <c r="O14" i="34"/>
  <c r="O13" i="34"/>
  <c r="O12" i="34"/>
  <c r="K12" i="34" s="1"/>
  <c r="I12" i="34"/>
  <c r="O11" i="34"/>
  <c r="K11" i="34" s="1"/>
  <c r="I11" i="34"/>
  <c r="H11" i="34" s="1"/>
  <c r="O10" i="34"/>
  <c r="L10" i="34" s="1"/>
  <c r="O9" i="34"/>
  <c r="L9" i="34" s="1"/>
  <c r="O8" i="34"/>
  <c r="L8" i="34" s="1"/>
  <c r="J8" i="34"/>
  <c r="O7" i="34"/>
  <c r="K7" i="34" s="1"/>
  <c r="I7" i="34"/>
  <c r="O6" i="34"/>
  <c r="K6" i="34" s="1"/>
  <c r="E25" i="33"/>
  <c r="M20" i="33"/>
  <c r="O19" i="33"/>
  <c r="J19" i="33" s="1"/>
  <c r="O18" i="33"/>
  <c r="L18" i="33" s="1"/>
  <c r="O17" i="33"/>
  <c r="K17" i="33" s="1"/>
  <c r="O16" i="33"/>
  <c r="K16" i="33" s="1"/>
  <c r="O15" i="33"/>
  <c r="L15" i="33" s="1"/>
  <c r="O14" i="33"/>
  <c r="O13" i="33"/>
  <c r="I13" i="33"/>
  <c r="O12" i="33"/>
  <c r="K12" i="33" s="1"/>
  <c r="I12" i="33"/>
  <c r="O11" i="33"/>
  <c r="K11" i="33" s="1"/>
  <c r="I11" i="33"/>
  <c r="O10" i="33"/>
  <c r="L10" i="33" s="1"/>
  <c r="O9" i="33"/>
  <c r="L9" i="33" s="1"/>
  <c r="O8" i="33"/>
  <c r="L8" i="33" s="1"/>
  <c r="J8" i="33"/>
  <c r="O7" i="33"/>
  <c r="K7" i="33" s="1"/>
  <c r="O6" i="33"/>
  <c r="K6" i="33" s="1"/>
  <c r="E25" i="32"/>
  <c r="M20" i="32"/>
  <c r="O19" i="32"/>
  <c r="J19" i="32" s="1"/>
  <c r="O18" i="32"/>
  <c r="L18" i="32" s="1"/>
  <c r="O17" i="32"/>
  <c r="K17" i="32" s="1"/>
  <c r="O16" i="32"/>
  <c r="K16" i="32" s="1"/>
  <c r="O15" i="32"/>
  <c r="L15" i="32" s="1"/>
  <c r="O14" i="32"/>
  <c r="O13" i="32"/>
  <c r="O12" i="32"/>
  <c r="K12" i="32" s="1"/>
  <c r="O11" i="32"/>
  <c r="K11" i="32" s="1"/>
  <c r="O10" i="32"/>
  <c r="L10" i="32" s="1"/>
  <c r="J10" i="32"/>
  <c r="O9" i="32"/>
  <c r="L9" i="32" s="1"/>
  <c r="O8" i="32"/>
  <c r="L8" i="32" s="1"/>
  <c r="O7" i="32"/>
  <c r="K7" i="32" s="1"/>
  <c r="O6" i="32"/>
  <c r="K6" i="32" s="1"/>
  <c r="E25" i="31"/>
  <c r="M20" i="31"/>
  <c r="O19" i="31"/>
  <c r="J19" i="31" s="1"/>
  <c r="O18" i="31"/>
  <c r="L18" i="31" s="1"/>
  <c r="O17" i="31"/>
  <c r="K17" i="31" s="1"/>
  <c r="O16" i="31"/>
  <c r="K16" i="31" s="1"/>
  <c r="O15" i="31"/>
  <c r="L15" i="31" s="1"/>
  <c r="O14" i="31"/>
  <c r="O13" i="31"/>
  <c r="O12" i="31"/>
  <c r="I12" i="31" s="1"/>
  <c r="O11" i="31"/>
  <c r="K11" i="31" s="1"/>
  <c r="O10" i="31"/>
  <c r="L10" i="31" s="1"/>
  <c r="O9" i="31"/>
  <c r="L9" i="31" s="1"/>
  <c r="O8" i="31"/>
  <c r="L8" i="31" s="1"/>
  <c r="J8" i="31"/>
  <c r="O7" i="31"/>
  <c r="K7" i="31" s="1"/>
  <c r="O6" i="31"/>
  <c r="K6" i="31" s="1"/>
  <c r="E25" i="30"/>
  <c r="M20" i="30"/>
  <c r="O19" i="30"/>
  <c r="J19" i="30" s="1"/>
  <c r="I19" i="30"/>
  <c r="H19" i="30" s="1"/>
  <c r="O18" i="30"/>
  <c r="L18" i="30"/>
  <c r="I18" i="30"/>
  <c r="H18" i="30"/>
  <c r="O17" i="30"/>
  <c r="K17" i="30"/>
  <c r="I17" i="30"/>
  <c r="H17" i="30"/>
  <c r="O16" i="30"/>
  <c r="K16" i="30"/>
  <c r="I16" i="30"/>
  <c r="H16" i="30"/>
  <c r="O15" i="30"/>
  <c r="L15" i="30" s="1"/>
  <c r="J15" i="30"/>
  <c r="O14" i="30"/>
  <c r="H14" i="30"/>
  <c r="O13" i="30"/>
  <c r="O12" i="30"/>
  <c r="H12" i="30" s="1"/>
  <c r="O11" i="30"/>
  <c r="K11" i="30" s="1"/>
  <c r="O10" i="30"/>
  <c r="L10" i="30" s="1"/>
  <c r="O9" i="30"/>
  <c r="L9" i="30" s="1"/>
  <c r="O8" i="30"/>
  <c r="L8" i="30" s="1"/>
  <c r="J8" i="30"/>
  <c r="O7" i="30"/>
  <c r="K7" i="30" s="1"/>
  <c r="O6" i="30"/>
  <c r="K6" i="30" s="1"/>
  <c r="E25" i="29"/>
  <c r="M20" i="29"/>
  <c r="O19" i="29"/>
  <c r="J19" i="29"/>
  <c r="I19" i="29"/>
  <c r="H19" i="29"/>
  <c r="O18" i="29"/>
  <c r="L18" i="29"/>
  <c r="I18" i="29"/>
  <c r="H18" i="29"/>
  <c r="O17" i="29"/>
  <c r="K17" i="29"/>
  <c r="I17" i="29"/>
  <c r="H17" i="29"/>
  <c r="O16" i="29"/>
  <c r="K16" i="29" s="1"/>
  <c r="I16" i="29"/>
  <c r="O15" i="29"/>
  <c r="J15" i="29" s="1"/>
  <c r="L15" i="29"/>
  <c r="I15" i="29"/>
  <c r="O14" i="29"/>
  <c r="O13" i="29"/>
  <c r="O12" i="29"/>
  <c r="K12" i="29" s="1"/>
  <c r="O11" i="29"/>
  <c r="K11" i="29" s="1"/>
  <c r="O10" i="29"/>
  <c r="L10" i="29" s="1"/>
  <c r="O9" i="29"/>
  <c r="L9" i="29" s="1"/>
  <c r="O8" i="29"/>
  <c r="L8" i="29" s="1"/>
  <c r="O7" i="29"/>
  <c r="K7" i="29" s="1"/>
  <c r="O6" i="29"/>
  <c r="K6" i="29" s="1"/>
  <c r="E25" i="28"/>
  <c r="M20" i="28"/>
  <c r="O19" i="28"/>
  <c r="J19" i="28"/>
  <c r="I19" i="28"/>
  <c r="H19" i="28"/>
  <c r="O18" i="28"/>
  <c r="L18" i="28"/>
  <c r="I18" i="28"/>
  <c r="H18" i="28"/>
  <c r="O17" i="28"/>
  <c r="K17" i="28"/>
  <c r="I17" i="28"/>
  <c r="H17" i="28"/>
  <c r="O16" i="28"/>
  <c r="K16" i="28"/>
  <c r="I16" i="28"/>
  <c r="H16" i="28"/>
  <c r="O15" i="28"/>
  <c r="L15" i="28"/>
  <c r="J15" i="28"/>
  <c r="I15" i="28"/>
  <c r="H15" i="28" s="1"/>
  <c r="O14" i="28"/>
  <c r="K14" i="28" s="1"/>
  <c r="J14" i="28"/>
  <c r="H14" i="28"/>
  <c r="O13" i="28"/>
  <c r="O12" i="28"/>
  <c r="K12" i="28"/>
  <c r="I12" i="28"/>
  <c r="O11" i="28"/>
  <c r="K11" i="28" s="1"/>
  <c r="O10" i="28"/>
  <c r="L10" i="28" s="1"/>
  <c r="O9" i="28"/>
  <c r="L9" i="28" s="1"/>
  <c r="O8" i="28"/>
  <c r="L8" i="28" s="1"/>
  <c r="O7" i="28"/>
  <c r="K7" i="28" s="1"/>
  <c r="O6" i="28"/>
  <c r="K6" i="28" s="1"/>
  <c r="I12" i="35" l="1"/>
  <c r="K13" i="32"/>
  <c r="J13" i="32"/>
  <c r="L13" i="32"/>
  <c r="K13" i="31"/>
  <c r="J13" i="31"/>
  <c r="D27" i="31" s="1"/>
  <c r="L13" i="31"/>
  <c r="L14" i="30"/>
  <c r="J14" i="30"/>
  <c r="K14" i="30"/>
  <c r="K13" i="30"/>
  <c r="J13" i="30"/>
  <c r="L13" i="30"/>
  <c r="J14" i="29"/>
  <c r="K14" i="29"/>
  <c r="L14" i="29"/>
  <c r="L13" i="29"/>
  <c r="J13" i="29"/>
  <c r="K13" i="29"/>
  <c r="J14" i="35"/>
  <c r="K14" i="35"/>
  <c r="L14" i="35"/>
  <c r="L13" i="35"/>
  <c r="K13" i="35"/>
  <c r="J13" i="35"/>
  <c r="I13" i="34"/>
  <c r="H14" i="34"/>
  <c r="J15" i="34"/>
  <c r="I16" i="34"/>
  <c r="H16" i="34" s="1"/>
  <c r="I17" i="34"/>
  <c r="I18" i="34"/>
  <c r="I19" i="34"/>
  <c r="H17" i="34"/>
  <c r="H19" i="34"/>
  <c r="J10" i="34"/>
  <c r="J12" i="34"/>
  <c r="L12" i="34"/>
  <c r="D28" i="34" s="1"/>
  <c r="I15" i="34"/>
  <c r="H15" i="34" s="1"/>
  <c r="H18" i="34"/>
  <c r="I17" i="33"/>
  <c r="H17" i="33" s="1"/>
  <c r="H11" i="33"/>
  <c r="J10" i="33"/>
  <c r="H12" i="33"/>
  <c r="H13" i="33"/>
  <c r="H14" i="33"/>
  <c r="J15" i="33"/>
  <c r="I19" i="33"/>
  <c r="H19" i="33"/>
  <c r="I6" i="33"/>
  <c r="I7" i="33"/>
  <c r="H7" i="33" s="1"/>
  <c r="I8" i="33"/>
  <c r="H8" i="33" s="1"/>
  <c r="L12" i="33"/>
  <c r="L20" i="33" s="1"/>
  <c r="J12" i="33"/>
  <c r="I15" i="33"/>
  <c r="I16" i="33"/>
  <c r="H16" i="33" s="1"/>
  <c r="I18" i="33"/>
  <c r="C27" i="33" s="1"/>
  <c r="J8" i="32"/>
  <c r="I12" i="32"/>
  <c r="I13" i="32"/>
  <c r="I16" i="32"/>
  <c r="H16" i="32" s="1"/>
  <c r="I17" i="32"/>
  <c r="H17" i="32" s="1"/>
  <c r="I7" i="32"/>
  <c r="I8" i="32"/>
  <c r="H8" i="32" s="1"/>
  <c r="J9" i="32"/>
  <c r="I10" i="32"/>
  <c r="H10" i="32" s="1"/>
  <c r="I11" i="32"/>
  <c r="H11" i="32" s="1"/>
  <c r="H12" i="32"/>
  <c r="H13" i="32"/>
  <c r="H14" i="32"/>
  <c r="I19" i="32"/>
  <c r="H19" i="32"/>
  <c r="J12" i="32"/>
  <c r="D27" i="32" s="1"/>
  <c r="L12" i="32"/>
  <c r="J15" i="32"/>
  <c r="D30" i="32" s="1"/>
  <c r="I18" i="32"/>
  <c r="J10" i="31"/>
  <c r="I11" i="31"/>
  <c r="H11" i="31" s="1"/>
  <c r="I13" i="31"/>
  <c r="I18" i="31"/>
  <c r="I19" i="31"/>
  <c r="H19" i="31"/>
  <c r="L12" i="31"/>
  <c r="L20" i="31" s="1"/>
  <c r="J12" i="31"/>
  <c r="I7" i="31"/>
  <c r="H7" i="31" s="1"/>
  <c r="I8" i="31"/>
  <c r="H8" i="31" s="1"/>
  <c r="J9" i="31"/>
  <c r="I10" i="31"/>
  <c r="H10" i="31" s="1"/>
  <c r="H12" i="31"/>
  <c r="K12" i="31"/>
  <c r="K20" i="31" s="1"/>
  <c r="H13" i="31"/>
  <c r="H14" i="31"/>
  <c r="J15" i="31"/>
  <c r="I16" i="31"/>
  <c r="H16" i="31" s="1"/>
  <c r="I17" i="31"/>
  <c r="H17" i="31" s="1"/>
  <c r="H18" i="31"/>
  <c r="J10" i="30"/>
  <c r="I11" i="30"/>
  <c r="H11" i="30" s="1"/>
  <c r="I8" i="30"/>
  <c r="J9" i="30"/>
  <c r="I10" i="30"/>
  <c r="H10" i="30" s="1"/>
  <c r="I13" i="30"/>
  <c r="J12" i="30"/>
  <c r="L12" i="30"/>
  <c r="I12" i="30"/>
  <c r="K12" i="30"/>
  <c r="H13" i="30"/>
  <c r="H22" i="30" s="1"/>
  <c r="J8" i="29"/>
  <c r="I11" i="29"/>
  <c r="I12" i="29"/>
  <c r="H11" i="29"/>
  <c r="I6" i="29"/>
  <c r="H6" i="29" s="1"/>
  <c r="I7" i="29"/>
  <c r="H7" i="29" s="1"/>
  <c r="I8" i="29"/>
  <c r="J9" i="29"/>
  <c r="J10" i="29"/>
  <c r="H12" i="29"/>
  <c r="I13" i="29"/>
  <c r="H14" i="29"/>
  <c r="L12" i="29"/>
  <c r="J12" i="29"/>
  <c r="D27" i="29" s="1"/>
  <c r="H15" i="29"/>
  <c r="I7" i="28"/>
  <c r="J8" i="28"/>
  <c r="I11" i="28"/>
  <c r="H11" i="28"/>
  <c r="K13" i="28"/>
  <c r="I13" i="28"/>
  <c r="J10" i="28"/>
  <c r="J12" i="28"/>
  <c r="L12" i="28"/>
  <c r="L20" i="28" s="1"/>
  <c r="I13" i="35"/>
  <c r="I17" i="35"/>
  <c r="H16" i="35"/>
  <c r="H17" i="35"/>
  <c r="H19" i="35"/>
  <c r="I10" i="35"/>
  <c r="H10" i="35" s="1"/>
  <c r="I11" i="35"/>
  <c r="J12" i="35"/>
  <c r="L12" i="35"/>
  <c r="I15" i="35"/>
  <c r="H15" i="35" s="1"/>
  <c r="H18" i="35"/>
  <c r="H13" i="35"/>
  <c r="H12" i="35"/>
  <c r="J9" i="35"/>
  <c r="D30" i="35" s="1"/>
  <c r="I8" i="35"/>
  <c r="H11" i="35"/>
  <c r="I7" i="35"/>
  <c r="I6" i="35"/>
  <c r="H6" i="35" s="1"/>
  <c r="D26" i="35"/>
  <c r="H7" i="35"/>
  <c r="C26" i="35"/>
  <c r="H8" i="35"/>
  <c r="I9" i="35"/>
  <c r="I14" i="35"/>
  <c r="H13" i="34"/>
  <c r="H12" i="34"/>
  <c r="H18" i="33"/>
  <c r="H18" i="32"/>
  <c r="H13" i="29"/>
  <c r="I10" i="34"/>
  <c r="J9" i="34"/>
  <c r="J20" i="34" s="1"/>
  <c r="I8" i="34"/>
  <c r="I10" i="33"/>
  <c r="H10" i="33" s="1"/>
  <c r="J9" i="33"/>
  <c r="I15" i="32"/>
  <c r="I15" i="31"/>
  <c r="H15" i="31" s="1"/>
  <c r="I15" i="30"/>
  <c r="H15" i="30" s="1"/>
  <c r="I10" i="29"/>
  <c r="H10" i="29" s="1"/>
  <c r="I6" i="34"/>
  <c r="I6" i="32"/>
  <c r="I6" i="31"/>
  <c r="I7" i="30"/>
  <c r="H7" i="30" s="1"/>
  <c r="I6" i="30"/>
  <c r="H16" i="29"/>
  <c r="K20" i="34"/>
  <c r="H7" i="34"/>
  <c r="D30" i="34"/>
  <c r="H6" i="34"/>
  <c r="H8" i="34"/>
  <c r="I9" i="34"/>
  <c r="H9" i="34" s="1"/>
  <c r="I14" i="34"/>
  <c r="K20" i="33"/>
  <c r="H6" i="33"/>
  <c r="I9" i="33"/>
  <c r="H9" i="33" s="1"/>
  <c r="I14" i="33"/>
  <c r="K20" i="32"/>
  <c r="H7" i="32"/>
  <c r="I9" i="32"/>
  <c r="I14" i="32"/>
  <c r="D30" i="31"/>
  <c r="H6" i="31"/>
  <c r="I9" i="31"/>
  <c r="H9" i="31" s="1"/>
  <c r="I14" i="31"/>
  <c r="D30" i="30"/>
  <c r="H6" i="30"/>
  <c r="H8" i="30"/>
  <c r="I9" i="30"/>
  <c r="H9" i="30" s="1"/>
  <c r="I14" i="30"/>
  <c r="K20" i="29"/>
  <c r="L20" i="29"/>
  <c r="H8" i="29"/>
  <c r="I9" i="29"/>
  <c r="I14" i="29"/>
  <c r="H13" i="28"/>
  <c r="J13" i="28"/>
  <c r="H12" i="28"/>
  <c r="I10" i="28"/>
  <c r="H10" i="28" s="1"/>
  <c r="J9" i="28"/>
  <c r="I8" i="28"/>
  <c r="H8" i="28" s="1"/>
  <c r="I6" i="28"/>
  <c r="H7" i="28"/>
  <c r="D30" i="28"/>
  <c r="H6" i="28"/>
  <c r="I9" i="28"/>
  <c r="H9" i="28" s="1"/>
  <c r="I14" i="28"/>
  <c r="O7" i="12"/>
  <c r="O8" i="12"/>
  <c r="O9" i="12"/>
  <c r="L9" i="12" s="1"/>
  <c r="O10" i="12"/>
  <c r="I10" i="12" s="1"/>
  <c r="O11" i="12"/>
  <c r="O12" i="12"/>
  <c r="I12" i="12" s="1"/>
  <c r="O13" i="12"/>
  <c r="O14" i="12"/>
  <c r="O15" i="12"/>
  <c r="O16" i="12"/>
  <c r="O17" i="12"/>
  <c r="O18" i="12"/>
  <c r="L18" i="12" s="1"/>
  <c r="O19" i="12"/>
  <c r="L20" i="35" l="1"/>
  <c r="L20" i="32"/>
  <c r="C27" i="32"/>
  <c r="C28" i="32" s="1"/>
  <c r="C31" i="32" s="1"/>
  <c r="J20" i="32"/>
  <c r="C27" i="31"/>
  <c r="E27" i="31" s="1"/>
  <c r="E28" i="31" s="1"/>
  <c r="K20" i="30"/>
  <c r="C27" i="30"/>
  <c r="C28" i="30" s="1"/>
  <c r="C31" i="30" s="1"/>
  <c r="L20" i="30"/>
  <c r="C27" i="35"/>
  <c r="C28" i="35" s="1"/>
  <c r="K20" i="35"/>
  <c r="D27" i="35"/>
  <c r="E27" i="33"/>
  <c r="E28" i="33" s="1"/>
  <c r="C28" i="33"/>
  <c r="D27" i="30"/>
  <c r="D28" i="30" s="1"/>
  <c r="D31" i="30" s="1"/>
  <c r="C27" i="29"/>
  <c r="C28" i="29" s="1"/>
  <c r="C31" i="29" s="1"/>
  <c r="C27" i="12"/>
  <c r="C28" i="34"/>
  <c r="L20" i="34"/>
  <c r="H10" i="34"/>
  <c r="E28" i="34"/>
  <c r="H15" i="33"/>
  <c r="D31" i="33"/>
  <c r="J20" i="33"/>
  <c r="H9" i="32"/>
  <c r="H15" i="32"/>
  <c r="D28" i="32"/>
  <c r="D31" i="32" s="1"/>
  <c r="E30" i="32"/>
  <c r="H6" i="32"/>
  <c r="H20" i="32" s="1"/>
  <c r="D28" i="31"/>
  <c r="D31" i="31" s="1"/>
  <c r="J20" i="30"/>
  <c r="H9" i="29"/>
  <c r="E30" i="29" s="1"/>
  <c r="D30" i="29"/>
  <c r="C30" i="29"/>
  <c r="D28" i="29"/>
  <c r="D31" i="29" s="1"/>
  <c r="J20" i="29"/>
  <c r="I14" i="12"/>
  <c r="I18" i="12"/>
  <c r="J10" i="12"/>
  <c r="H13" i="12"/>
  <c r="J12" i="12"/>
  <c r="D27" i="12" s="1"/>
  <c r="L12" i="12"/>
  <c r="H12" i="12"/>
  <c r="K12" i="12"/>
  <c r="I13" i="12"/>
  <c r="H14" i="12"/>
  <c r="H18" i="12"/>
  <c r="L10" i="12"/>
  <c r="J20" i="28"/>
  <c r="K20" i="28"/>
  <c r="H9" i="35"/>
  <c r="J20" i="35"/>
  <c r="C30" i="35"/>
  <c r="I20" i="35"/>
  <c r="H20" i="35"/>
  <c r="J20" i="31"/>
  <c r="C30" i="34"/>
  <c r="E30" i="34"/>
  <c r="C30" i="32"/>
  <c r="E30" i="31"/>
  <c r="C30" i="31"/>
  <c r="C30" i="30"/>
  <c r="E30" i="30"/>
  <c r="C31" i="34"/>
  <c r="I20" i="34"/>
  <c r="E26" i="34"/>
  <c r="H20" i="34"/>
  <c r="D31" i="34"/>
  <c r="C31" i="33"/>
  <c r="I20" i="33"/>
  <c r="E26" i="33"/>
  <c r="H20" i="33"/>
  <c r="I20" i="32"/>
  <c r="E26" i="32"/>
  <c r="I20" i="31"/>
  <c r="H20" i="31"/>
  <c r="I20" i="30"/>
  <c r="H20" i="30"/>
  <c r="I20" i="29"/>
  <c r="H20" i="29"/>
  <c r="E30" i="28"/>
  <c r="C30" i="28"/>
  <c r="I20" i="28"/>
  <c r="H20" i="28"/>
  <c r="D31" i="28"/>
  <c r="D32" i="26"/>
  <c r="E32" i="26"/>
  <c r="C32" i="26"/>
  <c r="C31" i="26"/>
  <c r="C29" i="26"/>
  <c r="E26" i="26"/>
  <c r="D29" i="26"/>
  <c r="E29" i="26"/>
  <c r="D31" i="26"/>
  <c r="E31" i="26"/>
  <c r="D27" i="26"/>
  <c r="E27" i="35" l="1"/>
  <c r="E28" i="35" s="1"/>
  <c r="E31" i="35" s="1"/>
  <c r="C28" i="31"/>
  <c r="E27" i="32"/>
  <c r="E28" i="32" s="1"/>
  <c r="E31" i="32"/>
  <c r="E27" i="30"/>
  <c r="C31" i="35"/>
  <c r="D28" i="35"/>
  <c r="D31" i="35" s="1"/>
  <c r="E28" i="30"/>
  <c r="E31" i="30" s="1"/>
  <c r="E27" i="29"/>
  <c r="E28" i="29" s="1"/>
  <c r="E31" i="29" s="1"/>
  <c r="E27" i="12"/>
  <c r="C31" i="31"/>
  <c r="C31" i="28"/>
  <c r="E31" i="31"/>
  <c r="H10" i="12"/>
  <c r="E31" i="34"/>
  <c r="E31" i="33"/>
  <c r="E31" i="28"/>
  <c r="E27" i="26"/>
  <c r="C27" i="26"/>
  <c r="O6" i="12" l="1"/>
  <c r="M20" i="12"/>
  <c r="K6" i="12" l="1"/>
  <c r="I6" i="12"/>
  <c r="J19" i="12"/>
  <c r="I19" i="12"/>
  <c r="I17" i="12"/>
  <c r="K17" i="12"/>
  <c r="J15" i="12"/>
  <c r="I15" i="12"/>
  <c r="J9" i="12"/>
  <c r="I9" i="12"/>
  <c r="I7" i="12"/>
  <c r="K7" i="12"/>
  <c r="K11" i="12"/>
  <c r="I11" i="12"/>
  <c r="I8" i="12"/>
  <c r="J8" i="12"/>
  <c r="I16" i="12"/>
  <c r="K16" i="12"/>
  <c r="I20" i="12" l="1"/>
  <c r="L15" i="12"/>
  <c r="H15" i="12" l="1"/>
  <c r="H16" i="12"/>
  <c r="H17" i="12"/>
  <c r="L8" i="12"/>
  <c r="J20" i="12"/>
  <c r="H9" i="12" l="1"/>
  <c r="L20" i="12"/>
  <c r="H11" i="12"/>
  <c r="H8" i="12"/>
  <c r="H19" i="12"/>
  <c r="H7" i="12"/>
  <c r="D30" i="12"/>
  <c r="C30" i="12"/>
  <c r="C28" i="12"/>
  <c r="E25" i="12"/>
  <c r="E30" i="12" l="1"/>
  <c r="D28" i="12"/>
  <c r="C31" i="12"/>
  <c r="E28" i="12"/>
  <c r="K20" i="12"/>
  <c r="H6" i="12"/>
  <c r="D31" i="12" l="1"/>
  <c r="E31" i="12"/>
  <c r="H20" i="12"/>
</calcChain>
</file>

<file path=xl/sharedStrings.xml><?xml version="1.0" encoding="utf-8"?>
<sst xmlns="http://schemas.openxmlformats.org/spreadsheetml/2006/main" count="964" uniqueCount="69">
  <si>
    <t>IDENTIFIKACE programu</t>
  </si>
  <si>
    <t>Program</t>
  </si>
  <si>
    <t>Celkové způsobilé výdaje</t>
  </si>
  <si>
    <t>Celkem</t>
  </si>
  <si>
    <t>Fond</t>
  </si>
  <si>
    <t>ERDF</t>
  </si>
  <si>
    <t>IROP</t>
  </si>
  <si>
    <t>OP ŽP</t>
  </si>
  <si>
    <t>Celkem ERDF</t>
  </si>
  <si>
    <t>ESF</t>
  </si>
  <si>
    <t>OP Z</t>
  </si>
  <si>
    <t>Celkem ESF</t>
  </si>
  <si>
    <t>EZFRV</t>
  </si>
  <si>
    <t>PRV</t>
  </si>
  <si>
    <t>Celkem EZFRV</t>
  </si>
  <si>
    <t xml:space="preserve"> Celkem</t>
  </si>
  <si>
    <t>OPZ</t>
  </si>
  <si>
    <t>Opatření SCLLD</t>
  </si>
  <si>
    <t>Podopatření SCLLD</t>
  </si>
  <si>
    <t>Prioritní osa OP/ Priorita Unie</t>
  </si>
  <si>
    <t>Investiční priorita OP/ Prioritní oblast</t>
  </si>
  <si>
    <t>Specifický cíl OP/ Operace PRV</t>
  </si>
  <si>
    <t>z toho  Podpora</t>
  </si>
  <si>
    <t>Příspěvek Unie</t>
  </si>
  <si>
    <t>Národní veřejné zdroje (SR,SF)</t>
  </si>
  <si>
    <t>Z toho Vlastní zdroje příjemce</t>
  </si>
  <si>
    <t>Národní veřejné zdroje (kraj, obec, jiné)</t>
  </si>
  <si>
    <t>Nezpůsobilé výdaje (tis. Kč)</t>
  </si>
  <si>
    <t>Specifický cíl SCLLD</t>
  </si>
  <si>
    <t>PLÁN FINANCOVÁNÍ (způsobilé výdaje v tis. Kč)</t>
  </si>
  <si>
    <t>SC 1.1</t>
  </si>
  <si>
    <t>O 1.1.1</t>
  </si>
  <si>
    <t>SC 1.2</t>
  </si>
  <si>
    <t>O 1.2.1</t>
  </si>
  <si>
    <t>SC 2.2</t>
  </si>
  <si>
    <t>O 2.2.2</t>
  </si>
  <si>
    <t>SC 3.1</t>
  </si>
  <si>
    <t>O 3.1.2</t>
  </si>
  <si>
    <t>SC 1.3</t>
  </si>
  <si>
    <t>O 1.3.2</t>
  </si>
  <si>
    <t>O 1.3.4</t>
  </si>
  <si>
    <t>O 2.2.3</t>
  </si>
  <si>
    <t>O 2.3.1</t>
  </si>
  <si>
    <t>O 2.3.2</t>
  </si>
  <si>
    <t>O 2.3.3</t>
  </si>
  <si>
    <t>SC 2.3</t>
  </si>
  <si>
    <t>9d</t>
  </si>
  <si>
    <t>6B</t>
  </si>
  <si>
    <t>2.3</t>
  </si>
  <si>
    <t>2.3.1</t>
  </si>
  <si>
    <t>4.1</t>
  </si>
  <si>
    <t>19.2.1</t>
  </si>
  <si>
    <t>19.3.1</t>
  </si>
  <si>
    <t>Národní soukromé zdroje</t>
  </si>
  <si>
    <t>ALOKACE (tis. Kč)</t>
  </si>
  <si>
    <t xml:space="preserve"> Příspěvek Unie (tis. Kč)</t>
  </si>
  <si>
    <t>Národní spolufinancování  (tis. Kč)</t>
  </si>
  <si>
    <t>ALOKACE (Kč)</t>
  </si>
  <si>
    <t>Financování podle ESI fondů (způsobilé výdaje v tis. Kč)</t>
  </si>
  <si>
    <t>Podpora
(tis. Kč)</t>
  </si>
  <si>
    <t>O 1.3.3 - F1</t>
  </si>
  <si>
    <t>O 1.3.3 - F2</t>
  </si>
  <si>
    <t>6</t>
  </si>
  <si>
    <t>Souhrn za celé období</t>
  </si>
  <si>
    <t>O 2.2.1 - P.O.</t>
  </si>
  <si>
    <t>O 2.2.1 - ZAM</t>
  </si>
  <si>
    <t>Podpora 
(tis. Kč)</t>
  </si>
  <si>
    <t>Celkem EFRR</t>
  </si>
  <si>
    <t>EFRR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</si>
</sst>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8480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/>
    </xf>
    <xf numFmtId="4" fontId="2" fillId="9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2" fillId="10" borderId="1" xfId="0" applyNumberFormat="1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D4" zoomScaleNormal="100" workbookViewId="0">
      <selection activeCell="P21" sqref="P21"/>
    </sheetView>
  </sheetViews>
  <sheetFormatPr defaultColWidth="9.1796875" defaultRowHeight="14" x14ac:dyDescent="0.35"/>
  <cols>
    <col min="1" max="1" width="12.7265625" style="5" customWidth="1"/>
    <col min="2" max="2" width="14.453125" style="5" customWidth="1"/>
    <col min="3" max="3" width="12.1796875" style="5" customWidth="1"/>
    <col min="4" max="4" width="9.7265625" style="5" customWidth="1"/>
    <col min="5" max="5" width="13.453125" style="5" customWidth="1"/>
    <col min="6" max="6" width="12.1796875" style="5" customWidth="1"/>
    <col min="7" max="7" width="10.7265625" style="5" customWidth="1"/>
    <col min="8" max="10" width="11.453125" style="5" customWidth="1"/>
    <col min="11" max="11" width="13.54296875" style="5" customWidth="1"/>
    <col min="12" max="12" width="10.7265625" style="5" customWidth="1"/>
    <col min="13" max="14" width="9.1796875" style="5"/>
    <col min="15" max="15" width="11" style="5" bestFit="1" customWidth="1"/>
    <col min="16" max="16" width="12.26953125" style="5" customWidth="1"/>
    <col min="17" max="17" width="11" style="5" customWidth="1"/>
    <col min="18" max="18" width="9.7265625" style="5" bestFit="1" customWidth="1"/>
    <col min="19" max="16384" width="9.1796875" style="5"/>
  </cols>
  <sheetData>
    <row r="1" spans="1:18" ht="15.5" x14ac:dyDescent="0.35">
      <c r="A1" s="60" t="s">
        <v>63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8" ht="11.15" customHeight="1" x14ac:dyDescent="0.35">
      <c r="A2" s="61" t="s">
        <v>28</v>
      </c>
      <c r="B2" s="62" t="s">
        <v>17</v>
      </c>
      <c r="C2" s="61" t="s">
        <v>18</v>
      </c>
      <c r="D2" s="65" t="s">
        <v>0</v>
      </c>
      <c r="E2" s="66"/>
      <c r="F2" s="66"/>
      <c r="G2" s="67"/>
      <c r="H2" s="65" t="s">
        <v>29</v>
      </c>
      <c r="I2" s="66"/>
      <c r="J2" s="66"/>
      <c r="K2" s="66"/>
      <c r="L2" s="67"/>
      <c r="M2" s="62" t="s">
        <v>27</v>
      </c>
    </row>
    <row r="3" spans="1:18" ht="11.15" customHeight="1" x14ac:dyDescent="0.35">
      <c r="A3" s="61"/>
      <c r="B3" s="63"/>
      <c r="C3" s="61"/>
      <c r="D3" s="68"/>
      <c r="E3" s="69"/>
      <c r="F3" s="69"/>
      <c r="G3" s="70"/>
      <c r="H3" s="68"/>
      <c r="I3" s="69"/>
      <c r="J3" s="69"/>
      <c r="K3" s="69"/>
      <c r="L3" s="70"/>
      <c r="M3" s="63"/>
    </row>
    <row r="4" spans="1:18" ht="15" customHeight="1" x14ac:dyDescent="0.35">
      <c r="A4" s="61"/>
      <c r="B4" s="63"/>
      <c r="C4" s="61"/>
      <c r="D4" s="71" t="s">
        <v>1</v>
      </c>
      <c r="E4" s="71" t="s">
        <v>19</v>
      </c>
      <c r="F4" s="72" t="s">
        <v>20</v>
      </c>
      <c r="G4" s="71" t="s">
        <v>21</v>
      </c>
      <c r="H4" s="72" t="s">
        <v>2</v>
      </c>
      <c r="I4" s="74" t="s">
        <v>22</v>
      </c>
      <c r="J4" s="75"/>
      <c r="K4" s="71" t="s">
        <v>25</v>
      </c>
      <c r="L4" s="71"/>
      <c r="M4" s="63"/>
    </row>
    <row r="5" spans="1:18" ht="56" x14ac:dyDescent="0.35">
      <c r="A5" s="61"/>
      <c r="B5" s="64"/>
      <c r="C5" s="61"/>
      <c r="D5" s="71"/>
      <c r="E5" s="71"/>
      <c r="F5" s="73"/>
      <c r="G5" s="71"/>
      <c r="H5" s="73"/>
      <c r="I5" s="37" t="s">
        <v>23</v>
      </c>
      <c r="J5" s="37" t="s">
        <v>24</v>
      </c>
      <c r="K5" s="37" t="s">
        <v>26</v>
      </c>
      <c r="L5" s="37" t="s">
        <v>53</v>
      </c>
      <c r="M5" s="64"/>
      <c r="O5" s="25" t="s">
        <v>54</v>
      </c>
      <c r="P5" s="4" t="s">
        <v>57</v>
      </c>
      <c r="Q5" s="40"/>
    </row>
    <row r="6" spans="1:18" x14ac:dyDescent="0.35">
      <c r="A6" s="45" t="s">
        <v>30</v>
      </c>
      <c r="B6" s="6" t="s">
        <v>31</v>
      </c>
      <c r="C6" s="6"/>
      <c r="D6" s="32" t="s">
        <v>6</v>
      </c>
      <c r="E6" s="32">
        <v>4</v>
      </c>
      <c r="F6" s="32" t="s">
        <v>46</v>
      </c>
      <c r="G6" s="33" t="s">
        <v>50</v>
      </c>
      <c r="H6" s="51">
        <f>SUM(I6:L6)</f>
        <v>14736.83</v>
      </c>
      <c r="I6" s="17">
        <f>O6</f>
        <v>14000</v>
      </c>
      <c r="J6" s="17">
        <v>0</v>
      </c>
      <c r="K6" s="51">
        <v>736.83</v>
      </c>
      <c r="L6" s="17">
        <v>0</v>
      </c>
      <c r="M6" s="17">
        <v>0</v>
      </c>
      <c r="O6" s="47">
        <f>P6/1000</f>
        <v>14000</v>
      </c>
      <c r="P6" s="22">
        <v>14000000</v>
      </c>
      <c r="Q6" s="41"/>
    </row>
    <row r="7" spans="1:18" x14ac:dyDescent="0.35">
      <c r="A7" s="45" t="s">
        <v>32</v>
      </c>
      <c r="B7" s="6" t="s">
        <v>33</v>
      </c>
      <c r="C7" s="6"/>
      <c r="D7" s="32" t="s">
        <v>6</v>
      </c>
      <c r="E7" s="32">
        <v>4</v>
      </c>
      <c r="F7" s="32" t="s">
        <v>46</v>
      </c>
      <c r="G7" s="33" t="s">
        <v>50</v>
      </c>
      <c r="H7" s="17">
        <f t="shared" ref="H7:H19" si="0">SUM(I7:L7)</f>
        <v>3684.2105263157896</v>
      </c>
      <c r="I7" s="17">
        <f>O7</f>
        <v>3500</v>
      </c>
      <c r="J7" s="17">
        <v>0</v>
      </c>
      <c r="K7" s="17">
        <f>5*O7/95</f>
        <v>184.21052631578948</v>
      </c>
      <c r="L7" s="17">
        <v>0</v>
      </c>
      <c r="M7" s="17">
        <v>0</v>
      </c>
      <c r="O7" s="47">
        <f t="shared" ref="O7:O19" si="1">P7/1000</f>
        <v>3500</v>
      </c>
      <c r="P7" s="22">
        <v>3500000</v>
      </c>
      <c r="Q7" s="41"/>
    </row>
    <row r="8" spans="1:18" ht="14.25" customHeight="1" x14ac:dyDescent="0.35">
      <c r="A8" s="76" t="s">
        <v>38</v>
      </c>
      <c r="B8" s="6" t="s">
        <v>39</v>
      </c>
      <c r="C8" s="6"/>
      <c r="D8" s="32" t="s">
        <v>13</v>
      </c>
      <c r="E8" s="33" t="s">
        <v>62</v>
      </c>
      <c r="F8" s="32" t="s">
        <v>47</v>
      </c>
      <c r="G8" s="33" t="s">
        <v>51</v>
      </c>
      <c r="H8" s="51">
        <f t="shared" si="0"/>
        <v>6666.66</v>
      </c>
      <c r="I8" s="17">
        <f>75*O8/100</f>
        <v>2250</v>
      </c>
      <c r="J8" s="17">
        <f>25*O8/100</f>
        <v>750</v>
      </c>
      <c r="K8" s="17">
        <v>0</v>
      </c>
      <c r="L8" s="51">
        <v>3666.66</v>
      </c>
      <c r="M8" s="17">
        <v>0</v>
      </c>
      <c r="O8" s="47">
        <f t="shared" si="1"/>
        <v>3000</v>
      </c>
      <c r="P8" s="22">
        <v>3000000</v>
      </c>
      <c r="Q8" s="41"/>
    </row>
    <row r="9" spans="1:18" ht="14.25" customHeight="1" x14ac:dyDescent="0.35">
      <c r="A9" s="77"/>
      <c r="B9" s="6" t="s">
        <v>60</v>
      </c>
      <c r="C9" s="6"/>
      <c r="D9" s="32" t="s">
        <v>13</v>
      </c>
      <c r="E9" s="33" t="s">
        <v>62</v>
      </c>
      <c r="F9" s="32" t="s">
        <v>47</v>
      </c>
      <c r="G9" s="33" t="s">
        <v>51</v>
      </c>
      <c r="H9" s="17">
        <f t="shared" si="0"/>
        <v>6000</v>
      </c>
      <c r="I9" s="17">
        <f>75*O9/100</f>
        <v>2250</v>
      </c>
      <c r="J9" s="17">
        <f>25*O9/100</f>
        <v>750</v>
      </c>
      <c r="K9" s="17">
        <v>0</v>
      </c>
      <c r="L9" s="17">
        <f>50*O9/50</f>
        <v>3000</v>
      </c>
      <c r="M9" s="17">
        <v>0</v>
      </c>
      <c r="O9" s="47">
        <f t="shared" si="1"/>
        <v>3000</v>
      </c>
      <c r="P9" s="22">
        <v>3000000</v>
      </c>
      <c r="Q9" s="41"/>
    </row>
    <row r="10" spans="1:18" ht="14.25" customHeight="1" x14ac:dyDescent="0.35">
      <c r="A10" s="77"/>
      <c r="B10" s="6" t="s">
        <v>61</v>
      </c>
      <c r="C10" s="6"/>
      <c r="D10" s="32" t="s">
        <v>13</v>
      </c>
      <c r="E10" s="33" t="s">
        <v>62</v>
      </c>
      <c r="F10" s="32" t="s">
        <v>47</v>
      </c>
      <c r="G10" s="33" t="s">
        <v>51</v>
      </c>
      <c r="H10" s="17">
        <f t="shared" si="0"/>
        <v>1889.3360000000002</v>
      </c>
      <c r="I10" s="17">
        <f>75*O10/100</f>
        <v>708.50100000000009</v>
      </c>
      <c r="J10" s="17">
        <f>25*O10/100</f>
        <v>236.167</v>
      </c>
      <c r="K10" s="17">
        <v>0</v>
      </c>
      <c r="L10" s="17">
        <f>50*O10/50</f>
        <v>944.66800000000001</v>
      </c>
      <c r="M10" s="17">
        <v>0</v>
      </c>
      <c r="O10" s="47">
        <f t="shared" si="1"/>
        <v>944.66800000000001</v>
      </c>
      <c r="P10" s="22">
        <v>944668</v>
      </c>
      <c r="Q10" s="41"/>
    </row>
    <row r="11" spans="1:18" ht="14.25" customHeight="1" x14ac:dyDescent="0.35">
      <c r="A11" s="78"/>
      <c r="B11" s="6" t="s">
        <v>40</v>
      </c>
      <c r="C11" s="6"/>
      <c r="D11" s="32" t="s">
        <v>6</v>
      </c>
      <c r="E11" s="32">
        <v>4</v>
      </c>
      <c r="F11" s="32" t="s">
        <v>46</v>
      </c>
      <c r="G11" s="33" t="s">
        <v>50</v>
      </c>
      <c r="H11" s="17">
        <f t="shared" si="0"/>
        <v>1052.6315789473683</v>
      </c>
      <c r="I11" s="17">
        <f>O11</f>
        <v>1000</v>
      </c>
      <c r="J11" s="17">
        <v>0</v>
      </c>
      <c r="K11" s="17">
        <f>5*O11/95</f>
        <v>52.631578947368418</v>
      </c>
      <c r="L11" s="17">
        <v>0</v>
      </c>
      <c r="M11" s="17">
        <v>0</v>
      </c>
      <c r="O11" s="47">
        <f t="shared" si="1"/>
        <v>1000</v>
      </c>
      <c r="P11" s="22">
        <v>1000000</v>
      </c>
      <c r="Q11" s="41"/>
    </row>
    <row r="12" spans="1:18" ht="14.25" customHeight="1" x14ac:dyDescent="0.35">
      <c r="A12" s="76" t="s">
        <v>34</v>
      </c>
      <c r="B12" s="6" t="s">
        <v>65</v>
      </c>
      <c r="C12" s="6"/>
      <c r="D12" s="32" t="s">
        <v>16</v>
      </c>
      <c r="E12" s="32">
        <v>2</v>
      </c>
      <c r="F12" s="33" t="s">
        <v>48</v>
      </c>
      <c r="G12" s="33" t="s">
        <v>49</v>
      </c>
      <c r="H12" s="53">
        <f>O12</f>
        <v>2613.69</v>
      </c>
      <c r="I12" s="17">
        <f>0.85*O12</f>
        <v>2221.6365000000001</v>
      </c>
      <c r="J12" s="17">
        <f>0.05*O12</f>
        <v>130.68450000000001</v>
      </c>
      <c r="K12" s="17">
        <f>0.025*O12</f>
        <v>65.342250000000007</v>
      </c>
      <c r="L12" s="17">
        <f>0.075*O12</f>
        <v>196.02674999999999</v>
      </c>
      <c r="M12" s="17">
        <v>0</v>
      </c>
      <c r="O12" s="47">
        <f t="shared" si="1"/>
        <v>2613.69</v>
      </c>
      <c r="P12" s="54">
        <v>2613690</v>
      </c>
      <c r="Q12" s="43">
        <f>SUM(' r. 2019'!P12+' r. 2020'!P12+' r. 2021'!P12)</f>
        <v>2613690</v>
      </c>
    </row>
    <row r="13" spans="1:18" ht="14.25" customHeight="1" x14ac:dyDescent="0.35">
      <c r="A13" s="79"/>
      <c r="B13" s="6" t="s">
        <v>64</v>
      </c>
      <c r="C13" s="34"/>
      <c r="D13" s="32" t="s">
        <v>16</v>
      </c>
      <c r="E13" s="32">
        <v>2</v>
      </c>
      <c r="F13" s="33" t="s">
        <v>48</v>
      </c>
      <c r="G13" s="33" t="s">
        <v>49</v>
      </c>
      <c r="H13" s="53">
        <f>O13</f>
        <v>4288.8900000000003</v>
      </c>
      <c r="I13" s="17">
        <f>0.85*O13</f>
        <v>3645.5565000000001</v>
      </c>
      <c r="J13" s="17">
        <f>0.08*O13</f>
        <v>343.11120000000005</v>
      </c>
      <c r="K13" s="17">
        <f>0.01*O13</f>
        <v>42.888900000000007</v>
      </c>
      <c r="L13" s="17">
        <f>0.06*O13</f>
        <v>257.33339999999998</v>
      </c>
      <c r="M13" s="17">
        <v>0</v>
      </c>
      <c r="O13" s="47">
        <f t="shared" si="1"/>
        <v>4288.8900000000003</v>
      </c>
      <c r="P13" s="54">
        <v>4288890</v>
      </c>
      <c r="Q13" s="43">
        <f>SUM(' r. 2019'!P13+' r. 2020'!P13+' r. 2021'!P13)</f>
        <v>4288890</v>
      </c>
    </row>
    <row r="14" spans="1:18" ht="14.25" customHeight="1" x14ac:dyDescent="0.35">
      <c r="A14" s="77"/>
      <c r="B14" s="34" t="s">
        <v>35</v>
      </c>
      <c r="C14" s="34"/>
      <c r="D14" s="32" t="s">
        <v>16</v>
      </c>
      <c r="E14" s="32">
        <v>2</v>
      </c>
      <c r="F14" s="33" t="s">
        <v>48</v>
      </c>
      <c r="G14" s="33" t="s">
        <v>49</v>
      </c>
      <c r="H14" s="53">
        <f>O14</f>
        <v>2861.42</v>
      </c>
      <c r="I14" s="17">
        <f>0.85*O14</f>
        <v>2432.2069999999999</v>
      </c>
      <c r="J14" s="17">
        <f>0.08*O14</f>
        <v>228.9136</v>
      </c>
      <c r="K14" s="17">
        <f>0.01*O14</f>
        <v>28.6142</v>
      </c>
      <c r="L14" s="17">
        <f>0.06*O14</f>
        <v>171.68520000000001</v>
      </c>
      <c r="M14" s="17">
        <v>0</v>
      </c>
      <c r="O14" s="47">
        <f t="shared" si="1"/>
        <v>2861.42</v>
      </c>
      <c r="P14" s="54">
        <v>2861420</v>
      </c>
      <c r="Q14" s="41">
        <f>SUM(' r. 2019'!P14+' r. 2020'!P14+' r. 2021'!P14)</f>
        <v>2861420</v>
      </c>
      <c r="R14" s="56">
        <f>SUM(Q12+Q13+Q14+P17)</f>
        <v>10764000</v>
      </c>
    </row>
    <row r="15" spans="1:18" ht="14.25" customHeight="1" x14ac:dyDescent="0.35">
      <c r="A15" s="78"/>
      <c r="B15" s="34" t="s">
        <v>41</v>
      </c>
      <c r="C15" s="34"/>
      <c r="D15" s="32" t="s">
        <v>13</v>
      </c>
      <c r="E15" s="33" t="s">
        <v>62</v>
      </c>
      <c r="F15" s="32" t="s">
        <v>47</v>
      </c>
      <c r="G15" s="33" t="s">
        <v>52</v>
      </c>
      <c r="H15" s="17">
        <f t="shared" si="0"/>
        <v>389.37</v>
      </c>
      <c r="I15" s="17">
        <f>75*O15/100</f>
        <v>262.82474999999999</v>
      </c>
      <c r="J15" s="17">
        <f>25*O15/100</f>
        <v>87.608250000000012</v>
      </c>
      <c r="K15" s="17">
        <v>0</v>
      </c>
      <c r="L15" s="17">
        <f>10*O15/90</f>
        <v>38.936999999999998</v>
      </c>
      <c r="M15" s="17">
        <v>0</v>
      </c>
      <c r="O15" s="47">
        <f t="shared" si="1"/>
        <v>350.43299999999999</v>
      </c>
      <c r="P15" s="22">
        <v>350433</v>
      </c>
      <c r="Q15" s="42"/>
    </row>
    <row r="16" spans="1:18" x14ac:dyDescent="0.35">
      <c r="A16" s="76" t="s">
        <v>45</v>
      </c>
      <c r="B16" s="34" t="s">
        <v>42</v>
      </c>
      <c r="C16" s="34"/>
      <c r="D16" s="32" t="s">
        <v>6</v>
      </c>
      <c r="E16" s="32">
        <v>4</v>
      </c>
      <c r="F16" s="32" t="s">
        <v>46</v>
      </c>
      <c r="G16" s="33" t="s">
        <v>50</v>
      </c>
      <c r="H16" s="17">
        <f t="shared" si="0"/>
        <v>6031.5789473684208</v>
      </c>
      <c r="I16" s="17">
        <f>O16</f>
        <v>5730</v>
      </c>
      <c r="J16" s="17">
        <v>0</v>
      </c>
      <c r="K16" s="17">
        <f>5*O16/95</f>
        <v>301.57894736842104</v>
      </c>
      <c r="L16" s="17">
        <v>0</v>
      </c>
      <c r="M16" s="17">
        <v>0</v>
      </c>
      <c r="O16" s="47">
        <f t="shared" si="1"/>
        <v>5730</v>
      </c>
      <c r="P16" s="22">
        <v>5730000</v>
      </c>
      <c r="Q16" s="41"/>
    </row>
    <row r="17" spans="1:17" ht="14.25" customHeight="1" x14ac:dyDescent="0.35">
      <c r="A17" s="77"/>
      <c r="B17" s="34" t="s">
        <v>43</v>
      </c>
      <c r="C17" s="34"/>
      <c r="D17" s="32" t="s">
        <v>6</v>
      </c>
      <c r="E17" s="32">
        <v>4</v>
      </c>
      <c r="F17" s="32" t="s">
        <v>46</v>
      </c>
      <c r="G17" s="33" t="s">
        <v>50</v>
      </c>
      <c r="H17" s="17">
        <f t="shared" si="0"/>
        <v>1052.6315789473683</v>
      </c>
      <c r="I17" s="17">
        <f>O17</f>
        <v>1000</v>
      </c>
      <c r="J17" s="17">
        <v>0</v>
      </c>
      <c r="K17" s="17">
        <f>5*O17/95</f>
        <v>52.631578947368418</v>
      </c>
      <c r="L17" s="17">
        <v>0</v>
      </c>
      <c r="M17" s="17">
        <v>0</v>
      </c>
      <c r="O17" s="47">
        <f t="shared" si="1"/>
        <v>1000</v>
      </c>
      <c r="P17" s="22">
        <v>1000000</v>
      </c>
      <c r="Q17" s="43">
        <f>SUM(P12+P13+P14+P17)</f>
        <v>10764000</v>
      </c>
    </row>
    <row r="18" spans="1:17" ht="14.25" customHeight="1" x14ac:dyDescent="0.35">
      <c r="A18" s="78"/>
      <c r="B18" s="34" t="s">
        <v>44</v>
      </c>
      <c r="C18" s="34"/>
      <c r="D18" s="32" t="s">
        <v>16</v>
      </c>
      <c r="E18" s="32">
        <v>2</v>
      </c>
      <c r="F18" s="33" t="s">
        <v>48</v>
      </c>
      <c r="G18" s="33" t="s">
        <v>49</v>
      </c>
      <c r="H18" s="55">
        <f>O18</f>
        <v>1000</v>
      </c>
      <c r="I18" s="17">
        <f>0.85*O18</f>
        <v>850</v>
      </c>
      <c r="J18" s="17">
        <v>0</v>
      </c>
      <c r="K18" s="17">
        <v>0</v>
      </c>
      <c r="L18" s="17">
        <f>0.15*O18</f>
        <v>150</v>
      </c>
      <c r="M18" s="17">
        <v>0</v>
      </c>
      <c r="O18" s="47">
        <f t="shared" si="1"/>
        <v>1000</v>
      </c>
      <c r="P18" s="22">
        <v>1000000</v>
      </c>
      <c r="Q18" s="41"/>
    </row>
    <row r="19" spans="1:17" x14ac:dyDescent="0.35">
      <c r="A19" s="35" t="s">
        <v>36</v>
      </c>
      <c r="B19" s="13" t="s">
        <v>37</v>
      </c>
      <c r="C19" s="34"/>
      <c r="D19" s="32" t="s">
        <v>13</v>
      </c>
      <c r="E19" s="33" t="s">
        <v>62</v>
      </c>
      <c r="F19" s="33" t="s">
        <v>47</v>
      </c>
      <c r="G19" s="33" t="s">
        <v>51</v>
      </c>
      <c r="H19" s="17">
        <f t="shared" si="0"/>
        <v>400</v>
      </c>
      <c r="I19" s="17">
        <f>75*O19/100</f>
        <v>300</v>
      </c>
      <c r="J19" s="17">
        <f>25*O19/100</f>
        <v>100</v>
      </c>
      <c r="K19" s="17">
        <v>0</v>
      </c>
      <c r="L19" s="17">
        <v>0</v>
      </c>
      <c r="M19" s="17">
        <v>0</v>
      </c>
      <c r="O19" s="47">
        <f t="shared" si="1"/>
        <v>400</v>
      </c>
      <c r="P19" s="22">
        <v>400000</v>
      </c>
      <c r="Q19" s="43"/>
    </row>
    <row r="20" spans="1:17" x14ac:dyDescent="0.35">
      <c r="A20" s="80" t="s">
        <v>3</v>
      </c>
      <c r="B20" s="81"/>
      <c r="C20" s="81"/>
      <c r="D20" s="81"/>
      <c r="E20" s="81"/>
      <c r="F20" s="81"/>
      <c r="G20" s="82"/>
      <c r="H20" s="50">
        <f t="shared" ref="H20:M20" si="2">SUM(H6:H19)</f>
        <v>52667.248631578943</v>
      </c>
      <c r="I20" s="19">
        <f t="shared" si="2"/>
        <v>40150.725749999998</v>
      </c>
      <c r="J20" s="19">
        <f t="shared" si="2"/>
        <v>2626.4845500000001</v>
      </c>
      <c r="K20" s="50">
        <f t="shared" si="2"/>
        <v>1464.7279815789473</v>
      </c>
      <c r="L20" s="50">
        <f t="shared" si="2"/>
        <v>8425.3103499999997</v>
      </c>
      <c r="M20" s="19">
        <f t="shared" si="2"/>
        <v>0</v>
      </c>
    </row>
    <row r="21" spans="1:17" x14ac:dyDescent="0.35">
      <c r="P21" s="5">
        <v>10764000</v>
      </c>
    </row>
    <row r="22" spans="1:17" x14ac:dyDescent="0.35">
      <c r="A22" s="2" t="s">
        <v>58</v>
      </c>
    </row>
    <row r="23" spans="1:17" ht="56" x14ac:dyDescent="0.35">
      <c r="A23" s="36" t="s">
        <v>4</v>
      </c>
      <c r="B23" s="36" t="s">
        <v>1</v>
      </c>
      <c r="C23" s="36" t="s">
        <v>55</v>
      </c>
      <c r="D23" s="36" t="s">
        <v>56</v>
      </c>
      <c r="E23" s="36" t="s">
        <v>66</v>
      </c>
    </row>
    <row r="24" spans="1:17" x14ac:dyDescent="0.35">
      <c r="A24" s="61" t="s">
        <v>68</v>
      </c>
      <c r="B24" s="6" t="s">
        <v>6</v>
      </c>
      <c r="C24" s="17">
        <f>I6+I7+I11+I16+I17</f>
        <v>25230</v>
      </c>
      <c r="D24" s="18">
        <v>0</v>
      </c>
      <c r="E24" s="18">
        <f>C24+D24</f>
        <v>25230</v>
      </c>
      <c r="H24" s="39"/>
      <c r="I24" s="39"/>
      <c r="J24" s="39"/>
      <c r="K24" s="39"/>
      <c r="L24" s="39"/>
    </row>
    <row r="25" spans="1:17" x14ac:dyDescent="0.35">
      <c r="A25" s="61"/>
      <c r="B25" s="6" t="s">
        <v>7</v>
      </c>
      <c r="C25" s="17">
        <v>0</v>
      </c>
      <c r="D25" s="17">
        <v>0</v>
      </c>
      <c r="E25" s="18">
        <f>C25+D25</f>
        <v>0</v>
      </c>
      <c r="H25" s="38"/>
      <c r="I25" s="38"/>
      <c r="J25" s="38"/>
      <c r="K25" s="38"/>
      <c r="L25" s="38"/>
    </row>
    <row r="26" spans="1:17" x14ac:dyDescent="0.35">
      <c r="A26" s="61"/>
      <c r="B26" s="7" t="s">
        <v>67</v>
      </c>
      <c r="C26" s="20">
        <f>F24+F25+SUM(C24:C25)</f>
        <v>25230</v>
      </c>
      <c r="D26" s="48">
        <f>SUM(D24:D25)</f>
        <v>0</v>
      </c>
      <c r="E26" s="48">
        <f>E24+E25</f>
        <v>25230</v>
      </c>
    </row>
    <row r="27" spans="1:17" x14ac:dyDescent="0.35">
      <c r="A27" s="61" t="s">
        <v>9</v>
      </c>
      <c r="B27" s="6" t="s">
        <v>10</v>
      </c>
      <c r="C27" s="17">
        <f>I12+I13+I14+I18</f>
        <v>9149.4</v>
      </c>
      <c r="D27" s="17">
        <f>J12+J13+J14+J18</f>
        <v>702.7093000000001</v>
      </c>
      <c r="E27" s="17">
        <f>C27+D27</f>
        <v>9852.1093000000001</v>
      </c>
    </row>
    <row r="28" spans="1:17" x14ac:dyDescent="0.35">
      <c r="A28" s="61"/>
      <c r="B28" s="7" t="s">
        <v>11</v>
      </c>
      <c r="C28" s="20">
        <f>C27</f>
        <v>9149.4</v>
      </c>
      <c r="D28" s="20">
        <f>D27</f>
        <v>702.7093000000001</v>
      </c>
      <c r="E28" s="20">
        <f>E27</f>
        <v>9852.1093000000001</v>
      </c>
    </row>
    <row r="29" spans="1:17" x14ac:dyDescent="0.35">
      <c r="A29" s="61" t="s">
        <v>12</v>
      </c>
      <c r="B29" s="3" t="s">
        <v>13</v>
      </c>
      <c r="C29" s="51">
        <v>5771.32</v>
      </c>
      <c r="D29" s="18">
        <f>J8+J9+J10+J15+J19</f>
        <v>1923.7752499999999</v>
      </c>
      <c r="E29" s="51">
        <f>C29+D29</f>
        <v>7695.0952499999994</v>
      </c>
    </row>
    <row r="30" spans="1:17" x14ac:dyDescent="0.35">
      <c r="A30" s="61"/>
      <c r="B30" s="7" t="s">
        <v>14</v>
      </c>
      <c r="C30" s="52">
        <f t="shared" ref="C30:D30" si="3">C29</f>
        <v>5771.32</v>
      </c>
      <c r="D30" s="48">
        <f t="shared" si="3"/>
        <v>1923.7752499999999</v>
      </c>
      <c r="E30" s="52">
        <f>E29</f>
        <v>7695.0952499999994</v>
      </c>
    </row>
    <row r="31" spans="1:17" x14ac:dyDescent="0.35">
      <c r="A31" s="36" t="s">
        <v>15</v>
      </c>
      <c r="B31" s="7" t="s">
        <v>3</v>
      </c>
      <c r="C31" s="49">
        <f t="shared" ref="C31:D31" si="4">C26+C28+C30</f>
        <v>40150.720000000001</v>
      </c>
      <c r="D31" s="49">
        <f t="shared" si="4"/>
        <v>2626.4845500000001</v>
      </c>
      <c r="E31" s="49">
        <f>E26+E28+E30</f>
        <v>42777.204549999995</v>
      </c>
    </row>
    <row r="36" spans="4:4" x14ac:dyDescent="0.35">
      <c r="D36" s="44"/>
    </row>
  </sheetData>
  <mergeCells count="21">
    <mergeCell ref="A29:A30"/>
    <mergeCell ref="A8:A11"/>
    <mergeCell ref="A12:A15"/>
    <mergeCell ref="A16:A18"/>
    <mergeCell ref="A20:G20"/>
    <mergeCell ref="A24:A26"/>
    <mergeCell ref="A27:A28"/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5" orientation="landscape" horizontalDpi="300" verticalDpi="300" r:id="rId1"/>
  <ignoredErrors>
    <ignoredError sqref="D29:E29 H18 E26 E28" formula="1"/>
    <ignoredError sqref="E8:E19" numberStoredAsText="1"/>
    <ignoredError sqref="G8:G13 G14:G19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J31" sqref="J31"/>
    </sheetView>
  </sheetViews>
  <sheetFormatPr defaultColWidth="9.1796875" defaultRowHeight="14" x14ac:dyDescent="0.35"/>
  <cols>
    <col min="1" max="2" width="12.7265625" style="5" customWidth="1"/>
    <col min="3" max="3" width="12.1796875" style="5" customWidth="1"/>
    <col min="4" max="4" width="15.81640625" style="5" customWidth="1"/>
    <col min="5" max="5" width="13.453125" style="5" customWidth="1"/>
    <col min="6" max="6" width="12.1796875" style="5" customWidth="1"/>
    <col min="7" max="7" width="10.7265625" style="5" customWidth="1"/>
    <col min="8" max="10" width="11.453125" style="5" customWidth="1"/>
    <col min="11" max="11" width="13.54296875" style="5" customWidth="1"/>
    <col min="12" max="12" width="10.7265625" style="5" customWidth="1"/>
    <col min="13" max="15" width="9.1796875" style="5"/>
    <col min="16" max="16" width="10.453125" style="5" customWidth="1"/>
    <col min="17" max="17" width="11" style="5" customWidth="1"/>
    <col min="18" max="16384" width="9.1796875" style="5"/>
  </cols>
  <sheetData>
    <row r="1" spans="1:17" ht="15.5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7" ht="14.25" customHeight="1" x14ac:dyDescent="0.35">
      <c r="A2" s="61"/>
      <c r="B2" s="62"/>
      <c r="C2" s="61"/>
      <c r="D2" s="65"/>
      <c r="E2" s="66"/>
      <c r="F2" s="66"/>
      <c r="G2" s="67"/>
      <c r="H2" s="65"/>
      <c r="I2" s="66"/>
      <c r="J2" s="66"/>
      <c r="K2" s="66"/>
      <c r="L2" s="67"/>
      <c r="M2" s="62"/>
    </row>
    <row r="3" spans="1:17" ht="14.25" customHeight="1" x14ac:dyDescent="0.35">
      <c r="A3" s="61"/>
      <c r="B3" s="63"/>
      <c r="C3" s="61"/>
      <c r="D3" s="68"/>
      <c r="E3" s="69"/>
      <c r="F3" s="69"/>
      <c r="G3" s="70"/>
      <c r="H3" s="68"/>
      <c r="I3" s="69"/>
      <c r="J3" s="69"/>
      <c r="K3" s="69"/>
      <c r="L3" s="70"/>
      <c r="M3" s="63"/>
    </row>
    <row r="4" spans="1:17" ht="15" customHeight="1" x14ac:dyDescent="0.35">
      <c r="A4" s="61"/>
      <c r="B4" s="63"/>
      <c r="C4" s="61"/>
      <c r="D4" s="71"/>
      <c r="E4" s="71"/>
      <c r="F4" s="72"/>
      <c r="G4" s="71"/>
      <c r="H4" s="72"/>
      <c r="I4" s="74"/>
      <c r="J4" s="75"/>
      <c r="K4" s="71"/>
      <c r="L4" s="71"/>
      <c r="M4" s="63"/>
    </row>
    <row r="5" spans="1:17" x14ac:dyDescent="0.35">
      <c r="A5" s="61"/>
      <c r="B5" s="64"/>
      <c r="C5" s="61"/>
      <c r="D5" s="71"/>
      <c r="E5" s="71"/>
      <c r="F5" s="73"/>
      <c r="G5" s="71"/>
      <c r="H5" s="73"/>
      <c r="I5" s="30"/>
      <c r="J5" s="30"/>
      <c r="K5" s="30"/>
      <c r="L5" s="30"/>
      <c r="M5" s="64"/>
      <c r="O5" s="25"/>
      <c r="P5" s="4"/>
      <c r="Q5" s="4"/>
    </row>
    <row r="6" spans="1:17" x14ac:dyDescent="0.35">
      <c r="A6" s="76"/>
      <c r="B6" s="6"/>
      <c r="C6" s="6"/>
      <c r="D6" s="32"/>
      <c r="E6" s="32"/>
      <c r="F6" s="32"/>
      <c r="G6" s="33"/>
      <c r="H6" s="17"/>
      <c r="I6" s="17"/>
      <c r="J6" s="17"/>
      <c r="K6" s="17"/>
      <c r="L6" s="17"/>
      <c r="M6" s="17"/>
      <c r="O6" s="26"/>
      <c r="P6" s="22"/>
      <c r="Q6" s="31"/>
    </row>
    <row r="7" spans="1:17" ht="14.25" customHeight="1" x14ac:dyDescent="0.35">
      <c r="A7" s="79"/>
      <c r="B7" s="6"/>
      <c r="C7" s="6"/>
      <c r="D7" s="32"/>
      <c r="E7" s="32"/>
      <c r="F7" s="32"/>
      <c r="G7" s="33"/>
      <c r="H7" s="17"/>
      <c r="I7" s="17"/>
      <c r="J7" s="17"/>
      <c r="K7" s="17"/>
      <c r="L7" s="17"/>
      <c r="M7" s="17"/>
      <c r="O7" s="26"/>
      <c r="P7" s="22"/>
      <c r="Q7" s="31"/>
    </row>
    <row r="8" spans="1:17" x14ac:dyDescent="0.35">
      <c r="A8" s="76"/>
      <c r="B8" s="6"/>
      <c r="C8" s="6"/>
      <c r="D8" s="32"/>
      <c r="E8" s="32"/>
      <c r="F8" s="32"/>
      <c r="G8" s="33"/>
      <c r="H8" s="17"/>
      <c r="I8" s="17"/>
      <c r="J8" s="17"/>
      <c r="K8" s="17"/>
      <c r="L8" s="17"/>
      <c r="M8" s="17"/>
      <c r="O8" s="26"/>
      <c r="P8" s="22"/>
      <c r="Q8" s="31"/>
    </row>
    <row r="9" spans="1:17" x14ac:dyDescent="0.35">
      <c r="A9" s="79"/>
      <c r="B9" s="6"/>
      <c r="C9" s="6"/>
      <c r="D9" s="32"/>
      <c r="E9" s="32"/>
      <c r="F9" s="32"/>
      <c r="G9" s="33"/>
      <c r="H9" s="17"/>
      <c r="I9" s="17"/>
      <c r="J9" s="17"/>
      <c r="K9" s="17"/>
      <c r="L9" s="17"/>
      <c r="M9" s="17"/>
      <c r="O9" s="26"/>
      <c r="P9" s="22"/>
      <c r="Q9" s="31"/>
    </row>
    <row r="10" spans="1:17" ht="14.25" customHeight="1" x14ac:dyDescent="0.35">
      <c r="A10" s="76"/>
      <c r="B10" s="6"/>
      <c r="C10" s="6"/>
      <c r="D10" s="32"/>
      <c r="E10" s="33"/>
      <c r="F10" s="32"/>
      <c r="G10" s="33"/>
      <c r="H10" s="17"/>
      <c r="I10" s="17"/>
      <c r="J10" s="17"/>
      <c r="K10" s="17"/>
      <c r="L10" s="17"/>
      <c r="M10" s="17"/>
      <c r="O10" s="26"/>
      <c r="P10" s="22"/>
      <c r="Q10" s="31"/>
    </row>
    <row r="11" spans="1:17" ht="14.25" customHeight="1" x14ac:dyDescent="0.35">
      <c r="A11" s="77"/>
      <c r="B11" s="6"/>
      <c r="C11" s="6"/>
      <c r="D11" s="32"/>
      <c r="E11" s="33"/>
      <c r="F11" s="32"/>
      <c r="G11" s="33"/>
      <c r="H11" s="17"/>
      <c r="I11" s="17"/>
      <c r="J11" s="17"/>
      <c r="K11" s="17"/>
      <c r="L11" s="17"/>
      <c r="M11" s="17"/>
      <c r="O11" s="26"/>
      <c r="P11" s="22"/>
      <c r="Q11" s="31"/>
    </row>
    <row r="12" spans="1:17" ht="14.25" customHeight="1" x14ac:dyDescent="0.35">
      <c r="A12" s="78"/>
      <c r="B12" s="6"/>
      <c r="C12" s="6"/>
      <c r="D12" s="32"/>
      <c r="E12" s="32"/>
      <c r="F12" s="32"/>
      <c r="G12" s="33"/>
      <c r="H12" s="17"/>
      <c r="I12" s="17"/>
      <c r="J12" s="17"/>
      <c r="K12" s="17"/>
      <c r="L12" s="17"/>
      <c r="M12" s="17"/>
      <c r="O12" s="26"/>
      <c r="P12" s="22"/>
      <c r="Q12" s="31"/>
    </row>
    <row r="13" spans="1:17" ht="14.25" customHeight="1" x14ac:dyDescent="0.35">
      <c r="A13" s="76"/>
      <c r="B13" s="6"/>
      <c r="C13" s="6"/>
      <c r="D13" s="32"/>
      <c r="E13" s="32"/>
      <c r="F13" s="33"/>
      <c r="G13" s="33"/>
      <c r="H13" s="17"/>
      <c r="I13" s="17"/>
      <c r="J13" s="17"/>
      <c r="K13" s="17"/>
      <c r="L13" s="17"/>
      <c r="M13" s="17"/>
      <c r="O13" s="26"/>
      <c r="P13" s="22"/>
      <c r="Q13" s="31"/>
    </row>
    <row r="14" spans="1:17" ht="14.25" customHeight="1" x14ac:dyDescent="0.35">
      <c r="A14" s="77"/>
      <c r="B14" s="34"/>
      <c r="C14" s="34"/>
      <c r="D14" s="32"/>
      <c r="E14" s="32"/>
      <c r="F14" s="33"/>
      <c r="G14" s="33"/>
      <c r="H14" s="17"/>
      <c r="I14" s="17"/>
      <c r="J14" s="17"/>
      <c r="K14" s="17"/>
      <c r="L14" s="17"/>
      <c r="M14" s="17"/>
      <c r="O14" s="26"/>
      <c r="P14" s="22"/>
      <c r="Q14" s="31"/>
    </row>
    <row r="15" spans="1:17" ht="14.25" customHeight="1" x14ac:dyDescent="0.35">
      <c r="A15" s="78"/>
      <c r="B15" s="34"/>
      <c r="C15" s="34"/>
      <c r="D15" s="32"/>
      <c r="E15" s="33"/>
      <c r="F15" s="32"/>
      <c r="G15" s="33"/>
      <c r="H15" s="18"/>
      <c r="I15" s="17"/>
      <c r="J15" s="17"/>
      <c r="K15" s="17"/>
      <c r="L15" s="17"/>
      <c r="M15" s="18"/>
      <c r="N15" s="16"/>
      <c r="O15" s="26"/>
      <c r="P15" s="23"/>
      <c r="Q15" s="24"/>
    </row>
    <row r="16" spans="1:17" x14ac:dyDescent="0.35">
      <c r="A16" s="76"/>
      <c r="B16" s="34"/>
      <c r="C16" s="34"/>
      <c r="D16" s="32"/>
      <c r="E16" s="32"/>
      <c r="F16" s="32"/>
      <c r="G16" s="33"/>
      <c r="H16" s="17"/>
      <c r="I16" s="17"/>
      <c r="J16" s="17"/>
      <c r="K16" s="17"/>
      <c r="L16" s="17"/>
      <c r="M16" s="17"/>
      <c r="O16" s="26"/>
      <c r="P16" s="22"/>
      <c r="Q16" s="31"/>
    </row>
    <row r="17" spans="1:17" ht="14.25" customHeight="1" x14ac:dyDescent="0.35">
      <c r="A17" s="77"/>
      <c r="B17" s="34"/>
      <c r="C17" s="34"/>
      <c r="D17" s="32"/>
      <c r="E17" s="32"/>
      <c r="F17" s="32"/>
      <c r="G17" s="33"/>
      <c r="H17" s="17"/>
      <c r="I17" s="17"/>
      <c r="J17" s="17"/>
      <c r="K17" s="17"/>
      <c r="L17" s="17"/>
      <c r="M17" s="17"/>
      <c r="O17" s="26"/>
      <c r="P17" s="22"/>
      <c r="Q17" s="31"/>
    </row>
    <row r="18" spans="1:17" ht="14.25" customHeight="1" x14ac:dyDescent="0.35">
      <c r="A18" s="78"/>
      <c r="B18" s="34"/>
      <c r="C18" s="34"/>
      <c r="D18" s="32"/>
      <c r="E18" s="32"/>
      <c r="F18" s="33"/>
      <c r="G18" s="33"/>
      <c r="H18" s="17"/>
      <c r="I18" s="17"/>
      <c r="J18" s="17"/>
      <c r="K18" s="17"/>
      <c r="L18" s="17"/>
      <c r="M18" s="17"/>
      <c r="O18" s="26"/>
      <c r="P18" s="22"/>
      <c r="Q18" s="31"/>
    </row>
    <row r="19" spans="1:17" x14ac:dyDescent="0.35">
      <c r="A19" s="35"/>
      <c r="B19" s="13"/>
      <c r="C19" s="34"/>
      <c r="D19" s="32"/>
      <c r="E19" s="33"/>
      <c r="F19" s="33"/>
      <c r="G19" s="33"/>
      <c r="H19" s="17"/>
      <c r="I19" s="17"/>
      <c r="J19" s="17"/>
      <c r="K19" s="17"/>
      <c r="L19" s="17"/>
      <c r="M19" s="17"/>
      <c r="O19" s="26"/>
      <c r="P19" s="22"/>
      <c r="Q19" s="22"/>
    </row>
    <row r="20" spans="1:17" x14ac:dyDescent="0.35">
      <c r="A20" s="35"/>
      <c r="B20" s="14"/>
      <c r="C20" s="34"/>
      <c r="D20" s="32"/>
      <c r="E20" s="32"/>
      <c r="F20" s="32"/>
      <c r="G20" s="33"/>
      <c r="H20" s="17"/>
      <c r="I20" s="17"/>
      <c r="J20" s="17"/>
      <c r="K20" s="17"/>
      <c r="L20" s="17"/>
      <c r="M20" s="17"/>
      <c r="O20" s="26"/>
      <c r="P20" s="22"/>
      <c r="Q20" s="31"/>
    </row>
    <row r="21" spans="1:17" x14ac:dyDescent="0.35">
      <c r="A21" s="80"/>
      <c r="B21" s="81"/>
      <c r="C21" s="81"/>
      <c r="D21" s="81"/>
      <c r="E21" s="81"/>
      <c r="F21" s="81"/>
      <c r="G21" s="82"/>
      <c r="H21" s="19"/>
      <c r="I21" s="19"/>
      <c r="J21" s="19"/>
      <c r="K21" s="19"/>
      <c r="L21" s="19"/>
      <c r="M21" s="19"/>
    </row>
    <row r="23" spans="1:17" x14ac:dyDescent="0.35">
      <c r="A23" s="2" t="s">
        <v>58</v>
      </c>
    </row>
    <row r="24" spans="1:17" ht="42" x14ac:dyDescent="0.35">
      <c r="A24" s="29" t="s">
        <v>4</v>
      </c>
      <c r="B24" s="29" t="s">
        <v>1</v>
      </c>
      <c r="C24" s="29" t="s">
        <v>55</v>
      </c>
      <c r="D24" s="29" t="s">
        <v>56</v>
      </c>
      <c r="E24" s="29" t="s">
        <v>59</v>
      </c>
    </row>
    <row r="25" spans="1:17" x14ac:dyDescent="0.35">
      <c r="A25" s="61" t="s">
        <v>5</v>
      </c>
      <c r="B25" s="6" t="s">
        <v>6</v>
      </c>
      <c r="C25" s="17">
        <v>23856.13</v>
      </c>
      <c r="D25" s="17">
        <v>1373.94</v>
      </c>
      <c r="E25" s="17">
        <v>25230.07</v>
      </c>
      <c r="H25" s="83"/>
      <c r="I25" s="83"/>
      <c r="J25" s="83"/>
      <c r="K25" s="83"/>
      <c r="L25" s="83"/>
    </row>
    <row r="26" spans="1:17" x14ac:dyDescent="0.35">
      <c r="A26" s="61"/>
      <c r="B26" s="6" t="s">
        <v>7</v>
      </c>
      <c r="C26" s="17">
        <v>0</v>
      </c>
      <c r="D26" s="17">
        <v>0</v>
      </c>
      <c r="E26" s="17">
        <f>SUM(C26:D26)</f>
        <v>0</v>
      </c>
      <c r="H26" s="28"/>
      <c r="I26" s="28"/>
      <c r="J26" s="28"/>
      <c r="K26" s="28"/>
      <c r="L26" s="28"/>
    </row>
    <row r="27" spans="1:17" x14ac:dyDescent="0.35">
      <c r="A27" s="61"/>
      <c r="B27" s="7" t="s">
        <v>8</v>
      </c>
      <c r="C27" s="20">
        <f>F25+F26+SUM(C25:C26)</f>
        <v>23856.13</v>
      </c>
      <c r="D27" s="20">
        <f>G25+G26+SUM(D25:D26)</f>
        <v>1373.94</v>
      </c>
      <c r="E27" s="20">
        <f>E25+E26</f>
        <v>25230.07</v>
      </c>
    </row>
    <row r="28" spans="1:17" x14ac:dyDescent="0.35">
      <c r="A28" s="61" t="s">
        <v>9</v>
      </c>
      <c r="B28" s="6" t="s">
        <v>10</v>
      </c>
      <c r="C28" s="17">
        <v>9630.94</v>
      </c>
      <c r="D28" s="17">
        <v>1133.06</v>
      </c>
      <c r="E28" s="17">
        <v>10764</v>
      </c>
    </row>
    <row r="29" spans="1:17" x14ac:dyDescent="0.35">
      <c r="A29" s="61"/>
      <c r="B29" s="7" t="s">
        <v>11</v>
      </c>
      <c r="C29" s="20">
        <f>C28</f>
        <v>9630.94</v>
      </c>
      <c r="D29" s="20">
        <f>D28</f>
        <v>1133.06</v>
      </c>
      <c r="E29" s="20">
        <f>E28</f>
        <v>10764</v>
      </c>
    </row>
    <row r="30" spans="1:17" x14ac:dyDescent="0.35">
      <c r="A30" s="61" t="s">
        <v>12</v>
      </c>
      <c r="B30" s="3" t="s">
        <v>13</v>
      </c>
      <c r="C30" s="17">
        <v>7568.95</v>
      </c>
      <c r="D30" s="17">
        <v>126.16</v>
      </c>
      <c r="E30" s="17">
        <v>7695.11</v>
      </c>
    </row>
    <row r="31" spans="1:17" x14ac:dyDescent="0.35">
      <c r="A31" s="61"/>
      <c r="B31" s="7" t="s">
        <v>14</v>
      </c>
      <c r="C31" s="20">
        <f t="shared" ref="C31:D31" si="0">C30</f>
        <v>7568.95</v>
      </c>
      <c r="D31" s="20">
        <f t="shared" si="0"/>
        <v>126.16</v>
      </c>
      <c r="E31" s="20">
        <f>E30</f>
        <v>7695.11</v>
      </c>
    </row>
    <row r="32" spans="1:17" x14ac:dyDescent="0.35">
      <c r="A32" s="29" t="s">
        <v>15</v>
      </c>
      <c r="B32" s="7" t="s">
        <v>3</v>
      </c>
      <c r="C32" s="21">
        <f>C27+C29+C31</f>
        <v>41056.019999999997</v>
      </c>
      <c r="D32" s="21">
        <f t="shared" ref="D32:E32" si="1">D27+D29+D31</f>
        <v>2633.16</v>
      </c>
      <c r="E32" s="21">
        <f t="shared" si="1"/>
        <v>43689.18</v>
      </c>
    </row>
  </sheetData>
  <mergeCells count="24">
    <mergeCell ref="A6:A7"/>
    <mergeCell ref="A8:A9"/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H25:L25"/>
    <mergeCell ref="G4:G5"/>
    <mergeCell ref="H4:H5"/>
    <mergeCell ref="I4:J4"/>
    <mergeCell ref="K4:L4"/>
    <mergeCell ref="A28:A29"/>
    <mergeCell ref="A30:A31"/>
    <mergeCell ref="A10:A12"/>
    <mergeCell ref="A13:A15"/>
    <mergeCell ref="A16:A18"/>
    <mergeCell ref="A21:G21"/>
    <mergeCell ref="A25:A27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B1" zoomScaleNormal="100" workbookViewId="0">
      <selection activeCell="G31" sqref="G31"/>
    </sheetView>
  </sheetViews>
  <sheetFormatPr defaultColWidth="9.1796875" defaultRowHeight="14" x14ac:dyDescent="0.35"/>
  <cols>
    <col min="1" max="1" width="12.7265625" style="5" customWidth="1"/>
    <col min="2" max="2" width="13.81640625" style="5" customWidth="1"/>
    <col min="3" max="3" width="12.1796875" style="5" customWidth="1"/>
    <col min="4" max="4" width="9.7265625" style="5" customWidth="1"/>
    <col min="5" max="5" width="13.453125" style="5" customWidth="1"/>
    <col min="6" max="6" width="12.1796875" style="5" customWidth="1"/>
    <col min="7" max="7" width="10.7265625" style="5" customWidth="1"/>
    <col min="8" max="10" width="11.453125" style="5" customWidth="1"/>
    <col min="11" max="11" width="13.54296875" style="5" customWidth="1"/>
    <col min="12" max="12" width="10.7265625" style="5" customWidth="1"/>
    <col min="13" max="16" width="9.1796875" style="5"/>
    <col min="17" max="17" width="11" style="5" customWidth="1"/>
    <col min="18" max="16384" width="9.1796875" style="5"/>
  </cols>
  <sheetData>
    <row r="1" spans="1:17" ht="15.5" x14ac:dyDescent="0.35">
      <c r="A1" s="60">
        <v>2016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7" ht="14.25" customHeight="1" x14ac:dyDescent="0.35">
      <c r="A2" s="61" t="s">
        <v>28</v>
      </c>
      <c r="B2" s="62" t="s">
        <v>17</v>
      </c>
      <c r="C2" s="61" t="s">
        <v>18</v>
      </c>
      <c r="D2" s="65" t="s">
        <v>0</v>
      </c>
      <c r="E2" s="66"/>
      <c r="F2" s="66"/>
      <c r="G2" s="67"/>
      <c r="H2" s="65" t="s">
        <v>29</v>
      </c>
      <c r="I2" s="66"/>
      <c r="J2" s="66"/>
      <c r="K2" s="66"/>
      <c r="L2" s="67"/>
      <c r="M2" s="62" t="s">
        <v>27</v>
      </c>
    </row>
    <row r="3" spans="1:17" ht="14.25" customHeight="1" x14ac:dyDescent="0.35">
      <c r="A3" s="61"/>
      <c r="B3" s="63"/>
      <c r="C3" s="61"/>
      <c r="D3" s="68"/>
      <c r="E3" s="69"/>
      <c r="F3" s="69"/>
      <c r="G3" s="70"/>
      <c r="H3" s="68"/>
      <c r="I3" s="69"/>
      <c r="J3" s="69"/>
      <c r="K3" s="69"/>
      <c r="L3" s="70"/>
      <c r="M3" s="63"/>
    </row>
    <row r="4" spans="1:17" ht="15" customHeight="1" x14ac:dyDescent="0.35">
      <c r="A4" s="61"/>
      <c r="B4" s="63"/>
      <c r="C4" s="61"/>
      <c r="D4" s="71" t="s">
        <v>1</v>
      </c>
      <c r="E4" s="71" t="s">
        <v>19</v>
      </c>
      <c r="F4" s="72" t="s">
        <v>20</v>
      </c>
      <c r="G4" s="71" t="s">
        <v>21</v>
      </c>
      <c r="H4" s="72" t="s">
        <v>2</v>
      </c>
      <c r="I4" s="74" t="s">
        <v>22</v>
      </c>
      <c r="J4" s="75"/>
      <c r="K4" s="71" t="s">
        <v>25</v>
      </c>
      <c r="L4" s="71"/>
      <c r="M4" s="63"/>
    </row>
    <row r="5" spans="1:17" ht="56" x14ac:dyDescent="0.35">
      <c r="A5" s="61"/>
      <c r="B5" s="64"/>
      <c r="C5" s="61"/>
      <c r="D5" s="71"/>
      <c r="E5" s="71"/>
      <c r="F5" s="73"/>
      <c r="G5" s="71"/>
      <c r="H5" s="73"/>
      <c r="I5" s="37" t="s">
        <v>23</v>
      </c>
      <c r="J5" s="37" t="s">
        <v>24</v>
      </c>
      <c r="K5" s="37" t="s">
        <v>26</v>
      </c>
      <c r="L5" s="37" t="s">
        <v>53</v>
      </c>
      <c r="M5" s="64"/>
      <c r="O5" s="25" t="s">
        <v>54</v>
      </c>
      <c r="P5" s="4" t="s">
        <v>57</v>
      </c>
      <c r="Q5" s="40"/>
    </row>
    <row r="6" spans="1:17" x14ac:dyDescent="0.35">
      <c r="A6" s="45" t="s">
        <v>30</v>
      </c>
      <c r="B6" s="6" t="s">
        <v>31</v>
      </c>
      <c r="C6" s="6"/>
      <c r="D6" s="32" t="s">
        <v>6</v>
      </c>
      <c r="E6" s="32">
        <v>4</v>
      </c>
      <c r="F6" s="32" t="s">
        <v>46</v>
      </c>
      <c r="G6" s="33" t="s">
        <v>50</v>
      </c>
      <c r="H6" s="17">
        <f>SUM(I6:L6)</f>
        <v>0</v>
      </c>
      <c r="I6" s="17">
        <f>O6</f>
        <v>0</v>
      </c>
      <c r="J6" s="17">
        <v>0</v>
      </c>
      <c r="K6" s="17">
        <f>5*O6/95</f>
        <v>0</v>
      </c>
      <c r="L6" s="17">
        <v>0</v>
      </c>
      <c r="M6" s="17">
        <v>0</v>
      </c>
      <c r="O6" s="26">
        <f>P6/1000</f>
        <v>0</v>
      </c>
      <c r="P6" s="22">
        <v>0</v>
      </c>
      <c r="Q6" s="41"/>
    </row>
    <row r="7" spans="1:17" x14ac:dyDescent="0.35">
      <c r="A7" s="45" t="s">
        <v>32</v>
      </c>
      <c r="B7" s="6" t="s">
        <v>33</v>
      </c>
      <c r="C7" s="6"/>
      <c r="D7" s="32" t="s">
        <v>6</v>
      </c>
      <c r="E7" s="32">
        <v>4</v>
      </c>
      <c r="F7" s="32" t="s">
        <v>46</v>
      </c>
      <c r="G7" s="33" t="s">
        <v>50</v>
      </c>
      <c r="H7" s="17">
        <f t="shared" ref="H7:H19" si="0">SUM(I7:L7)</f>
        <v>0</v>
      </c>
      <c r="I7" s="17">
        <f>O7</f>
        <v>0</v>
      </c>
      <c r="J7" s="17">
        <v>0</v>
      </c>
      <c r="K7" s="17">
        <f>5*O7/95</f>
        <v>0</v>
      </c>
      <c r="L7" s="17">
        <v>0</v>
      </c>
      <c r="M7" s="17">
        <v>0</v>
      </c>
      <c r="O7" s="26">
        <f t="shared" ref="O7:O19" si="1">P7/1000</f>
        <v>0</v>
      </c>
      <c r="P7" s="22">
        <v>0</v>
      </c>
      <c r="Q7" s="41"/>
    </row>
    <row r="8" spans="1:17" ht="14.25" customHeight="1" x14ac:dyDescent="0.35">
      <c r="A8" s="76" t="s">
        <v>38</v>
      </c>
      <c r="B8" s="6" t="s">
        <v>39</v>
      </c>
      <c r="C8" s="6"/>
      <c r="D8" s="32" t="s">
        <v>13</v>
      </c>
      <c r="E8" s="33" t="s">
        <v>62</v>
      </c>
      <c r="F8" s="32" t="s">
        <v>47</v>
      </c>
      <c r="G8" s="33" t="s">
        <v>51</v>
      </c>
      <c r="H8" s="17">
        <f t="shared" si="0"/>
        <v>0</v>
      </c>
      <c r="I8" s="17">
        <f>75*O8/100</f>
        <v>0</v>
      </c>
      <c r="J8" s="17">
        <f>25*O8/100</f>
        <v>0</v>
      </c>
      <c r="K8" s="17">
        <v>0</v>
      </c>
      <c r="L8" s="17">
        <f>55*O8/45</f>
        <v>0</v>
      </c>
      <c r="M8" s="17">
        <v>0</v>
      </c>
      <c r="O8" s="26">
        <f t="shared" si="1"/>
        <v>0</v>
      </c>
      <c r="P8" s="22">
        <v>0</v>
      </c>
      <c r="Q8" s="41"/>
    </row>
    <row r="9" spans="1:17" ht="14.25" customHeight="1" x14ac:dyDescent="0.35">
      <c r="A9" s="77"/>
      <c r="B9" s="6" t="s">
        <v>60</v>
      </c>
      <c r="C9" s="6"/>
      <c r="D9" s="32" t="s">
        <v>13</v>
      </c>
      <c r="E9" s="33" t="s">
        <v>62</v>
      </c>
      <c r="F9" s="32" t="s">
        <v>47</v>
      </c>
      <c r="G9" s="33" t="s">
        <v>51</v>
      </c>
      <c r="H9" s="17">
        <f t="shared" si="0"/>
        <v>0</v>
      </c>
      <c r="I9" s="17">
        <f>75*O9/100</f>
        <v>0</v>
      </c>
      <c r="J9" s="17">
        <f>25*O9/100</f>
        <v>0</v>
      </c>
      <c r="K9" s="17">
        <v>0</v>
      </c>
      <c r="L9" s="17">
        <f>50*O9/50</f>
        <v>0</v>
      </c>
      <c r="M9" s="17">
        <v>0</v>
      </c>
      <c r="O9" s="26">
        <f t="shared" si="1"/>
        <v>0</v>
      </c>
      <c r="P9" s="22">
        <v>0</v>
      </c>
      <c r="Q9" s="41"/>
    </row>
    <row r="10" spans="1:17" ht="14.25" customHeight="1" x14ac:dyDescent="0.35">
      <c r="A10" s="77"/>
      <c r="B10" s="6" t="s">
        <v>61</v>
      </c>
      <c r="C10" s="6"/>
      <c r="D10" s="32" t="s">
        <v>13</v>
      </c>
      <c r="E10" s="33" t="s">
        <v>62</v>
      </c>
      <c r="F10" s="32" t="s">
        <v>47</v>
      </c>
      <c r="G10" s="33" t="s">
        <v>51</v>
      </c>
      <c r="H10" s="17">
        <f t="shared" si="0"/>
        <v>0</v>
      </c>
      <c r="I10" s="17">
        <f>75*O10/100</f>
        <v>0</v>
      </c>
      <c r="J10" s="17">
        <f>25*O10/100</f>
        <v>0</v>
      </c>
      <c r="K10" s="17">
        <v>0</v>
      </c>
      <c r="L10" s="17">
        <f>50*O10/50</f>
        <v>0</v>
      </c>
      <c r="M10" s="17">
        <v>0</v>
      </c>
      <c r="O10" s="26">
        <f t="shared" si="1"/>
        <v>0</v>
      </c>
      <c r="P10" s="22">
        <v>0</v>
      </c>
      <c r="Q10" s="41"/>
    </row>
    <row r="11" spans="1:17" ht="14.25" customHeight="1" x14ac:dyDescent="0.35">
      <c r="A11" s="78"/>
      <c r="B11" s="6" t="s">
        <v>40</v>
      </c>
      <c r="C11" s="6"/>
      <c r="D11" s="32" t="s">
        <v>6</v>
      </c>
      <c r="E11" s="32">
        <v>4</v>
      </c>
      <c r="F11" s="32" t="s">
        <v>46</v>
      </c>
      <c r="G11" s="33" t="s">
        <v>50</v>
      </c>
      <c r="H11" s="17">
        <f t="shared" si="0"/>
        <v>0</v>
      </c>
      <c r="I11" s="17">
        <f>O11</f>
        <v>0</v>
      </c>
      <c r="J11" s="17">
        <v>0</v>
      </c>
      <c r="K11" s="17">
        <f>5*O11/95</f>
        <v>0</v>
      </c>
      <c r="L11" s="17">
        <v>0</v>
      </c>
      <c r="M11" s="17">
        <v>0</v>
      </c>
      <c r="O11" s="26">
        <f t="shared" si="1"/>
        <v>0</v>
      </c>
      <c r="P11" s="22">
        <v>0</v>
      </c>
      <c r="Q11" s="41"/>
    </row>
    <row r="12" spans="1:17" ht="14.25" customHeight="1" x14ac:dyDescent="0.35">
      <c r="A12" s="76" t="s">
        <v>34</v>
      </c>
      <c r="B12" s="6" t="s">
        <v>65</v>
      </c>
      <c r="C12" s="6"/>
      <c r="D12" s="32" t="s">
        <v>16</v>
      </c>
      <c r="E12" s="32">
        <v>2</v>
      </c>
      <c r="F12" s="33" t="s">
        <v>48</v>
      </c>
      <c r="G12" s="33" t="s">
        <v>49</v>
      </c>
      <c r="H12" s="17">
        <f>O12</f>
        <v>0</v>
      </c>
      <c r="I12" s="17">
        <f>0.85*O12</f>
        <v>0</v>
      </c>
      <c r="J12" s="17">
        <f>0.05*O12</f>
        <v>0</v>
      </c>
      <c r="K12" s="17">
        <f>0.025*O12</f>
        <v>0</v>
      </c>
      <c r="L12" s="17">
        <f>0.075*O12</f>
        <v>0</v>
      </c>
      <c r="M12" s="17">
        <v>0</v>
      </c>
      <c r="O12" s="26">
        <f t="shared" si="1"/>
        <v>0</v>
      </c>
      <c r="P12" s="22">
        <v>0</v>
      </c>
      <c r="Q12" s="41"/>
    </row>
    <row r="13" spans="1:17" ht="14.25" customHeight="1" x14ac:dyDescent="0.35">
      <c r="A13" s="79"/>
      <c r="B13" s="6" t="s">
        <v>64</v>
      </c>
      <c r="C13" s="34"/>
      <c r="D13" s="32" t="s">
        <v>16</v>
      </c>
      <c r="E13" s="32">
        <v>2</v>
      </c>
      <c r="F13" s="33" t="s">
        <v>48</v>
      </c>
      <c r="G13" s="33" t="s">
        <v>49</v>
      </c>
      <c r="H13" s="17">
        <f>O13</f>
        <v>0</v>
      </c>
      <c r="I13" s="17">
        <f>0.85*O13</f>
        <v>0</v>
      </c>
      <c r="J13" s="17">
        <f>0.1*O13</f>
        <v>0</v>
      </c>
      <c r="K13" s="17">
        <f>0.05*O13</f>
        <v>0</v>
      </c>
      <c r="L13" s="17">
        <v>0</v>
      </c>
      <c r="M13" s="17">
        <v>0</v>
      </c>
      <c r="O13" s="26">
        <f t="shared" si="1"/>
        <v>0</v>
      </c>
      <c r="P13" s="22">
        <v>0</v>
      </c>
      <c r="Q13" s="41"/>
    </row>
    <row r="14" spans="1:17" ht="14.25" customHeight="1" x14ac:dyDescent="0.35">
      <c r="A14" s="77"/>
      <c r="B14" s="34" t="s">
        <v>35</v>
      </c>
      <c r="C14" s="34"/>
      <c r="D14" s="32" t="s">
        <v>16</v>
      </c>
      <c r="E14" s="32">
        <v>2</v>
      </c>
      <c r="F14" s="33" t="s">
        <v>48</v>
      </c>
      <c r="G14" s="33" t="s">
        <v>49</v>
      </c>
      <c r="H14" s="17">
        <f>O14</f>
        <v>0</v>
      </c>
      <c r="I14" s="17">
        <f>0.85*O14</f>
        <v>0</v>
      </c>
      <c r="J14" s="17">
        <f>0.1*O14</f>
        <v>0</v>
      </c>
      <c r="K14" s="17">
        <f>0.05*O14</f>
        <v>0</v>
      </c>
      <c r="L14" s="17">
        <v>0</v>
      </c>
      <c r="M14" s="17">
        <v>0</v>
      </c>
      <c r="O14" s="26">
        <f t="shared" si="1"/>
        <v>0</v>
      </c>
      <c r="P14" s="22">
        <v>0</v>
      </c>
      <c r="Q14" s="41"/>
    </row>
    <row r="15" spans="1:17" ht="14.25" customHeight="1" x14ac:dyDescent="0.35">
      <c r="A15" s="78"/>
      <c r="B15" s="34" t="s">
        <v>41</v>
      </c>
      <c r="C15" s="34"/>
      <c r="D15" s="32" t="s">
        <v>13</v>
      </c>
      <c r="E15" s="33" t="s">
        <v>62</v>
      </c>
      <c r="F15" s="32" t="s">
        <v>47</v>
      </c>
      <c r="G15" s="33" t="s">
        <v>52</v>
      </c>
      <c r="H15" s="17">
        <f t="shared" si="0"/>
        <v>0</v>
      </c>
      <c r="I15" s="17">
        <f>75*O15/100</f>
        <v>0</v>
      </c>
      <c r="J15" s="17">
        <f>25*O15/100</f>
        <v>0</v>
      </c>
      <c r="K15" s="17">
        <v>0</v>
      </c>
      <c r="L15" s="17">
        <f>10*O15/90</f>
        <v>0</v>
      </c>
      <c r="M15" s="17">
        <v>0</v>
      </c>
      <c r="O15" s="26">
        <f t="shared" si="1"/>
        <v>0</v>
      </c>
      <c r="P15" s="22">
        <v>0</v>
      </c>
      <c r="Q15" s="42"/>
    </row>
    <row r="16" spans="1:17" x14ac:dyDescent="0.35">
      <c r="A16" s="76" t="s">
        <v>45</v>
      </c>
      <c r="B16" s="34" t="s">
        <v>42</v>
      </c>
      <c r="C16" s="34"/>
      <c r="D16" s="32" t="s">
        <v>6</v>
      </c>
      <c r="E16" s="32">
        <v>4</v>
      </c>
      <c r="F16" s="32" t="s">
        <v>46</v>
      </c>
      <c r="G16" s="33" t="s">
        <v>50</v>
      </c>
      <c r="H16" s="17">
        <f t="shared" si="0"/>
        <v>0</v>
      </c>
      <c r="I16" s="17">
        <f>O16</f>
        <v>0</v>
      </c>
      <c r="J16" s="17">
        <v>0</v>
      </c>
      <c r="K16" s="17">
        <f>5*O16/95</f>
        <v>0</v>
      </c>
      <c r="L16" s="17">
        <v>0</v>
      </c>
      <c r="M16" s="17">
        <v>0</v>
      </c>
      <c r="O16" s="26">
        <f t="shared" si="1"/>
        <v>0</v>
      </c>
      <c r="P16" s="22">
        <v>0</v>
      </c>
      <c r="Q16" s="41"/>
    </row>
    <row r="17" spans="1:17" ht="14.25" customHeight="1" x14ac:dyDescent="0.35">
      <c r="A17" s="77"/>
      <c r="B17" s="34" t="s">
        <v>43</v>
      </c>
      <c r="C17" s="34"/>
      <c r="D17" s="32" t="s">
        <v>6</v>
      </c>
      <c r="E17" s="32">
        <v>4</v>
      </c>
      <c r="F17" s="32" t="s">
        <v>46</v>
      </c>
      <c r="G17" s="33" t="s">
        <v>50</v>
      </c>
      <c r="H17" s="17">
        <f t="shared" si="0"/>
        <v>0</v>
      </c>
      <c r="I17" s="17">
        <f>O17</f>
        <v>0</v>
      </c>
      <c r="J17" s="17">
        <v>0</v>
      </c>
      <c r="K17" s="17">
        <f>5*O17/95</f>
        <v>0</v>
      </c>
      <c r="L17" s="17">
        <v>0</v>
      </c>
      <c r="M17" s="17">
        <v>0</v>
      </c>
      <c r="O17" s="26">
        <f t="shared" si="1"/>
        <v>0</v>
      </c>
      <c r="P17" s="22">
        <v>0</v>
      </c>
      <c r="Q17" s="41"/>
    </row>
    <row r="18" spans="1:17" ht="14.25" customHeight="1" x14ac:dyDescent="0.35">
      <c r="A18" s="78"/>
      <c r="B18" s="34" t="s">
        <v>44</v>
      </c>
      <c r="C18" s="34"/>
      <c r="D18" s="32" t="s">
        <v>16</v>
      </c>
      <c r="E18" s="32">
        <v>2</v>
      </c>
      <c r="F18" s="33" t="s">
        <v>48</v>
      </c>
      <c r="G18" s="33" t="s">
        <v>49</v>
      </c>
      <c r="H18" s="17">
        <f>O18</f>
        <v>0</v>
      </c>
      <c r="I18" s="17">
        <f>0.85*O18</f>
        <v>0</v>
      </c>
      <c r="J18" s="17">
        <v>0</v>
      </c>
      <c r="K18" s="17">
        <v>0</v>
      </c>
      <c r="L18" s="17">
        <f>0.15*O18</f>
        <v>0</v>
      </c>
      <c r="M18" s="17">
        <v>0</v>
      </c>
      <c r="O18" s="26">
        <f t="shared" si="1"/>
        <v>0</v>
      </c>
      <c r="P18" s="22">
        <v>0</v>
      </c>
      <c r="Q18" s="41"/>
    </row>
    <row r="19" spans="1:17" x14ac:dyDescent="0.35">
      <c r="A19" s="35" t="s">
        <v>36</v>
      </c>
      <c r="B19" s="13" t="s">
        <v>37</v>
      </c>
      <c r="C19" s="34"/>
      <c r="D19" s="32" t="s">
        <v>13</v>
      </c>
      <c r="E19" s="33" t="s">
        <v>62</v>
      </c>
      <c r="F19" s="33" t="s">
        <v>47</v>
      </c>
      <c r="G19" s="33" t="s">
        <v>51</v>
      </c>
      <c r="H19" s="17">
        <f t="shared" si="0"/>
        <v>0</v>
      </c>
      <c r="I19" s="17">
        <f>75*O19/100</f>
        <v>0</v>
      </c>
      <c r="J19" s="17">
        <f>25*O19/100</f>
        <v>0</v>
      </c>
      <c r="K19" s="17">
        <v>0</v>
      </c>
      <c r="L19" s="17">
        <v>0</v>
      </c>
      <c r="M19" s="17">
        <v>0</v>
      </c>
      <c r="O19" s="26">
        <f t="shared" si="1"/>
        <v>0</v>
      </c>
      <c r="P19" s="22">
        <v>0</v>
      </c>
      <c r="Q19" s="43"/>
    </row>
    <row r="20" spans="1:17" x14ac:dyDescent="0.35">
      <c r="A20" s="80" t="s">
        <v>3</v>
      </c>
      <c r="B20" s="81"/>
      <c r="C20" s="81"/>
      <c r="D20" s="81"/>
      <c r="E20" s="81"/>
      <c r="F20" s="81"/>
      <c r="G20" s="82"/>
      <c r="H20" s="19">
        <f t="shared" ref="H20:M20" si="2">SUM(H6:H19)</f>
        <v>0</v>
      </c>
      <c r="I20" s="19">
        <f t="shared" si="2"/>
        <v>0</v>
      </c>
      <c r="J20" s="19">
        <f t="shared" si="2"/>
        <v>0</v>
      </c>
      <c r="K20" s="19">
        <f t="shared" si="2"/>
        <v>0</v>
      </c>
      <c r="L20" s="19">
        <f t="shared" si="2"/>
        <v>0</v>
      </c>
      <c r="M20" s="19">
        <f t="shared" si="2"/>
        <v>0</v>
      </c>
    </row>
    <row r="22" spans="1:17" x14ac:dyDescent="0.35">
      <c r="A22" s="2" t="s">
        <v>58</v>
      </c>
    </row>
    <row r="23" spans="1:17" ht="56" x14ac:dyDescent="0.35">
      <c r="A23" s="36" t="s">
        <v>4</v>
      </c>
      <c r="B23" s="36" t="s">
        <v>1</v>
      </c>
      <c r="C23" s="36" t="s">
        <v>55</v>
      </c>
      <c r="D23" s="36" t="s">
        <v>56</v>
      </c>
      <c r="E23" s="46" t="s">
        <v>66</v>
      </c>
    </row>
    <row r="24" spans="1:17" x14ac:dyDescent="0.35">
      <c r="A24" s="61" t="s">
        <v>68</v>
      </c>
      <c r="B24" s="6" t="s">
        <v>6</v>
      </c>
      <c r="C24" s="17">
        <f>I6+I7+I11+I16+I17</f>
        <v>0</v>
      </c>
      <c r="D24" s="17">
        <f>J6+J7+J11+J16+J17</f>
        <v>0</v>
      </c>
      <c r="E24" s="17">
        <f>C24+D24</f>
        <v>0</v>
      </c>
      <c r="H24" s="39"/>
      <c r="I24" s="39"/>
      <c r="J24" s="39"/>
      <c r="K24" s="39"/>
      <c r="L24" s="39"/>
    </row>
    <row r="25" spans="1:17" x14ac:dyDescent="0.35">
      <c r="A25" s="61"/>
      <c r="B25" s="6" t="s">
        <v>7</v>
      </c>
      <c r="C25" s="17">
        <v>0</v>
      </c>
      <c r="D25" s="17">
        <v>0</v>
      </c>
      <c r="E25" s="17">
        <f>SUM(C25:D25)</f>
        <v>0</v>
      </c>
      <c r="H25" s="38"/>
      <c r="I25" s="38"/>
      <c r="J25" s="38"/>
      <c r="K25" s="38"/>
      <c r="L25" s="38"/>
    </row>
    <row r="26" spans="1:17" x14ac:dyDescent="0.35">
      <c r="A26" s="61"/>
      <c r="B26" s="7" t="s">
        <v>67</v>
      </c>
      <c r="C26" s="20">
        <f>C24+C25</f>
        <v>0</v>
      </c>
      <c r="D26" s="20">
        <f>D24+D25</f>
        <v>0</v>
      </c>
      <c r="E26" s="20">
        <f>E24+E25</f>
        <v>0</v>
      </c>
    </row>
    <row r="27" spans="1:17" x14ac:dyDescent="0.35">
      <c r="A27" s="61" t="s">
        <v>9</v>
      </c>
      <c r="B27" s="6" t="s">
        <v>10</v>
      </c>
      <c r="C27" s="17">
        <f>I12+I13+I14+I18</f>
        <v>0</v>
      </c>
      <c r="D27" s="17">
        <f>J12+J13+J14+J18</f>
        <v>0</v>
      </c>
      <c r="E27" s="17">
        <f>C27+D27</f>
        <v>0</v>
      </c>
    </row>
    <row r="28" spans="1:17" x14ac:dyDescent="0.35">
      <c r="A28" s="61"/>
      <c r="B28" s="7" t="s">
        <v>11</v>
      </c>
      <c r="C28" s="20">
        <f>C27</f>
        <v>0</v>
      </c>
      <c r="D28" s="20">
        <f>D27</f>
        <v>0</v>
      </c>
      <c r="E28" s="20">
        <f>E27</f>
        <v>0</v>
      </c>
    </row>
    <row r="29" spans="1:17" x14ac:dyDescent="0.35">
      <c r="A29" s="61" t="s">
        <v>12</v>
      </c>
      <c r="B29" s="3" t="s">
        <v>13</v>
      </c>
      <c r="C29" s="17">
        <f>I9+I10+I15+I19+I8</f>
        <v>0</v>
      </c>
      <c r="D29" s="17">
        <f>J8+J9+J10+J15+J19</f>
        <v>0</v>
      </c>
      <c r="E29" s="17">
        <f>C29+D29</f>
        <v>0</v>
      </c>
    </row>
    <row r="30" spans="1:17" x14ac:dyDescent="0.35">
      <c r="A30" s="61"/>
      <c r="B30" s="7" t="s">
        <v>14</v>
      </c>
      <c r="C30" s="20">
        <f t="shared" ref="C30:D30" si="3">C29</f>
        <v>0</v>
      </c>
      <c r="D30" s="20">
        <f t="shared" si="3"/>
        <v>0</v>
      </c>
      <c r="E30" s="20">
        <f>E29</f>
        <v>0</v>
      </c>
    </row>
    <row r="31" spans="1:17" x14ac:dyDescent="0.35">
      <c r="A31" s="36" t="s">
        <v>15</v>
      </c>
      <c r="B31" s="7" t="s">
        <v>3</v>
      </c>
      <c r="C31" s="21">
        <f t="shared" ref="C31:D31" si="4">C26+C28+C30</f>
        <v>0</v>
      </c>
      <c r="D31" s="21">
        <f t="shared" si="4"/>
        <v>0</v>
      </c>
      <c r="E31" s="21">
        <f>E26+E28+E30</f>
        <v>0</v>
      </c>
    </row>
  </sheetData>
  <mergeCells count="21">
    <mergeCell ref="A29:A30"/>
    <mergeCell ref="A8:A11"/>
    <mergeCell ref="A12:A15"/>
    <mergeCell ref="A16:A18"/>
    <mergeCell ref="A20:G20"/>
    <mergeCell ref="A24:A26"/>
    <mergeCell ref="A27:A28"/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5" orientation="landscape" horizontalDpi="300" verticalDpi="300" r:id="rId1"/>
  <ignoredErrors>
    <ignoredError sqref="G8:H12 G19:H19 G18 G13:H17" twoDigitTextYear="1"/>
    <ignoredError sqref="C29:E29 E28" formula="1"/>
    <ignoredError sqref="H18" twoDigitTextYear="1" formula="1"/>
    <ignoredError sqref="E8:E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workbookViewId="0">
      <selection sqref="A1:M20"/>
    </sheetView>
  </sheetViews>
  <sheetFormatPr defaultColWidth="9.1796875" defaultRowHeight="14" x14ac:dyDescent="0.35"/>
  <cols>
    <col min="1" max="1" width="12.7265625" style="1" customWidth="1"/>
    <col min="2" max="2" width="13.54296875" style="1" customWidth="1"/>
    <col min="3" max="3" width="12.1796875" style="1" customWidth="1"/>
    <col min="4" max="4" width="9.7265625" style="1" customWidth="1"/>
    <col min="5" max="5" width="13.453125" style="1" customWidth="1"/>
    <col min="6" max="6" width="12.1796875" style="5" customWidth="1"/>
    <col min="7" max="7" width="10.7265625" style="1" customWidth="1"/>
    <col min="8" max="10" width="11.453125" style="1" customWidth="1"/>
    <col min="11" max="11" width="13.54296875" style="1" customWidth="1"/>
    <col min="12" max="12" width="10.7265625" style="1" customWidth="1"/>
    <col min="13" max="16" width="9.1796875" style="1"/>
    <col min="17" max="17" width="11" style="1" customWidth="1"/>
    <col min="18" max="16384" width="9.1796875" style="1"/>
  </cols>
  <sheetData>
    <row r="1" spans="1:17" ht="15.5" x14ac:dyDescent="0.35">
      <c r="A1" s="60">
        <v>2017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7" ht="14.25" customHeight="1" x14ac:dyDescent="0.35">
      <c r="A2" s="61" t="s">
        <v>28</v>
      </c>
      <c r="B2" s="62" t="s">
        <v>17</v>
      </c>
      <c r="C2" s="61" t="s">
        <v>18</v>
      </c>
      <c r="D2" s="65" t="s">
        <v>0</v>
      </c>
      <c r="E2" s="66"/>
      <c r="F2" s="66"/>
      <c r="G2" s="67"/>
      <c r="H2" s="65" t="s">
        <v>29</v>
      </c>
      <c r="I2" s="66"/>
      <c r="J2" s="66"/>
      <c r="K2" s="66"/>
      <c r="L2" s="67"/>
      <c r="M2" s="62" t="s">
        <v>27</v>
      </c>
    </row>
    <row r="3" spans="1:17" ht="14.25" customHeight="1" x14ac:dyDescent="0.35">
      <c r="A3" s="61"/>
      <c r="B3" s="63"/>
      <c r="C3" s="61"/>
      <c r="D3" s="68"/>
      <c r="E3" s="69"/>
      <c r="F3" s="69"/>
      <c r="G3" s="70"/>
      <c r="H3" s="68"/>
      <c r="I3" s="69"/>
      <c r="J3" s="69"/>
      <c r="K3" s="69"/>
      <c r="L3" s="70"/>
      <c r="M3" s="63"/>
    </row>
    <row r="4" spans="1:17" ht="15" customHeight="1" x14ac:dyDescent="0.35">
      <c r="A4" s="61"/>
      <c r="B4" s="63"/>
      <c r="C4" s="61"/>
      <c r="D4" s="71" t="s">
        <v>1</v>
      </c>
      <c r="E4" s="71" t="s">
        <v>19</v>
      </c>
      <c r="F4" s="72" t="s">
        <v>20</v>
      </c>
      <c r="G4" s="71" t="s">
        <v>21</v>
      </c>
      <c r="H4" s="72" t="s">
        <v>2</v>
      </c>
      <c r="I4" s="74" t="s">
        <v>22</v>
      </c>
      <c r="J4" s="75"/>
      <c r="K4" s="71" t="s">
        <v>25</v>
      </c>
      <c r="L4" s="71"/>
      <c r="M4" s="63"/>
    </row>
    <row r="5" spans="1:17" ht="56" x14ac:dyDescent="0.35">
      <c r="A5" s="61"/>
      <c r="B5" s="64"/>
      <c r="C5" s="61"/>
      <c r="D5" s="71"/>
      <c r="E5" s="71"/>
      <c r="F5" s="73"/>
      <c r="G5" s="71"/>
      <c r="H5" s="73"/>
      <c r="I5" s="9" t="s">
        <v>23</v>
      </c>
      <c r="J5" s="9" t="s">
        <v>24</v>
      </c>
      <c r="K5" s="9" t="s">
        <v>26</v>
      </c>
      <c r="L5" s="9" t="s">
        <v>53</v>
      </c>
      <c r="M5" s="64"/>
      <c r="O5" s="25" t="s">
        <v>54</v>
      </c>
      <c r="P5" s="4" t="s">
        <v>57</v>
      </c>
      <c r="Q5" s="40"/>
    </row>
    <row r="6" spans="1:17" x14ac:dyDescent="0.35">
      <c r="A6" s="45" t="s">
        <v>30</v>
      </c>
      <c r="B6" s="6" t="s">
        <v>31</v>
      </c>
      <c r="C6" s="6"/>
      <c r="D6" s="11" t="s">
        <v>6</v>
      </c>
      <c r="E6" s="11">
        <v>4</v>
      </c>
      <c r="F6" s="11" t="s">
        <v>46</v>
      </c>
      <c r="G6" s="15" t="s">
        <v>50</v>
      </c>
      <c r="H6" s="17">
        <f>SUM(I6:L6)</f>
        <v>5789.4736842105267</v>
      </c>
      <c r="I6" s="17">
        <f>O6</f>
        <v>5500</v>
      </c>
      <c r="J6" s="17">
        <v>0</v>
      </c>
      <c r="K6" s="17">
        <f>5*O6/95</f>
        <v>289.4736842105263</v>
      </c>
      <c r="L6" s="17">
        <v>0</v>
      </c>
      <c r="M6" s="17">
        <v>0</v>
      </c>
      <c r="O6" s="47">
        <f>P6/1000</f>
        <v>5500</v>
      </c>
      <c r="P6" s="22">
        <v>5500000</v>
      </c>
      <c r="Q6" s="41"/>
    </row>
    <row r="7" spans="1:17" x14ac:dyDescent="0.35">
      <c r="A7" s="45" t="s">
        <v>32</v>
      </c>
      <c r="B7" s="6" t="s">
        <v>33</v>
      </c>
      <c r="C7" s="6"/>
      <c r="D7" s="11" t="s">
        <v>6</v>
      </c>
      <c r="E7" s="11">
        <v>4</v>
      </c>
      <c r="F7" s="11" t="s">
        <v>46</v>
      </c>
      <c r="G7" s="15" t="s">
        <v>50</v>
      </c>
      <c r="H7" s="17">
        <f t="shared" ref="H7:H19" si="0">SUM(I7:L7)</f>
        <v>0</v>
      </c>
      <c r="I7" s="17">
        <f>O7</f>
        <v>0</v>
      </c>
      <c r="J7" s="17">
        <v>0</v>
      </c>
      <c r="K7" s="17">
        <f>5*O7/95</f>
        <v>0</v>
      </c>
      <c r="L7" s="17">
        <v>0</v>
      </c>
      <c r="M7" s="17">
        <v>0</v>
      </c>
      <c r="O7" s="47">
        <f t="shared" ref="O7:O19" si="1">P7/1000</f>
        <v>0</v>
      </c>
      <c r="P7" s="22">
        <v>0</v>
      </c>
      <c r="Q7" s="41"/>
    </row>
    <row r="8" spans="1:17" ht="14.25" customHeight="1" x14ac:dyDescent="0.35">
      <c r="A8" s="76" t="s">
        <v>38</v>
      </c>
      <c r="B8" s="6" t="s">
        <v>39</v>
      </c>
      <c r="C8" s="6"/>
      <c r="D8" s="11" t="s">
        <v>13</v>
      </c>
      <c r="E8" s="12" t="s">
        <v>62</v>
      </c>
      <c r="F8" s="11" t="s">
        <v>47</v>
      </c>
      <c r="G8" s="15" t="s">
        <v>51</v>
      </c>
      <c r="H8" s="17">
        <f t="shared" si="0"/>
        <v>3333.333333333333</v>
      </c>
      <c r="I8" s="17">
        <f>75*O8/100</f>
        <v>1125</v>
      </c>
      <c r="J8" s="17">
        <f>25*O8/100</f>
        <v>375</v>
      </c>
      <c r="K8" s="17">
        <v>0</v>
      </c>
      <c r="L8" s="17">
        <f>55*O8/45</f>
        <v>1833.3333333333333</v>
      </c>
      <c r="M8" s="17">
        <v>0</v>
      </c>
      <c r="O8" s="47">
        <f t="shared" si="1"/>
        <v>1500</v>
      </c>
      <c r="P8" s="22">
        <v>1500000</v>
      </c>
      <c r="Q8" s="41"/>
    </row>
    <row r="9" spans="1:17" ht="14.25" customHeight="1" x14ac:dyDescent="0.35">
      <c r="A9" s="77"/>
      <c r="B9" s="6" t="s">
        <v>60</v>
      </c>
      <c r="C9" s="6"/>
      <c r="D9" s="11" t="s">
        <v>13</v>
      </c>
      <c r="E9" s="12" t="s">
        <v>62</v>
      </c>
      <c r="F9" s="11" t="s">
        <v>47</v>
      </c>
      <c r="G9" s="15" t="s">
        <v>51</v>
      </c>
      <c r="H9" s="17">
        <f t="shared" si="0"/>
        <v>2000</v>
      </c>
      <c r="I9" s="17">
        <f>75*O9/100</f>
        <v>750</v>
      </c>
      <c r="J9" s="17">
        <f>25*O9/100</f>
        <v>250</v>
      </c>
      <c r="K9" s="17">
        <v>0</v>
      </c>
      <c r="L9" s="17">
        <f>50*O9/50</f>
        <v>1000</v>
      </c>
      <c r="M9" s="17">
        <v>0</v>
      </c>
      <c r="O9" s="47">
        <f t="shared" si="1"/>
        <v>1000</v>
      </c>
      <c r="P9" s="22">
        <v>1000000</v>
      </c>
      <c r="Q9" s="41"/>
    </row>
    <row r="10" spans="1:17" s="5" customFormat="1" ht="14.25" customHeight="1" x14ac:dyDescent="0.35">
      <c r="A10" s="77"/>
      <c r="B10" s="6" t="s">
        <v>61</v>
      </c>
      <c r="C10" s="6"/>
      <c r="D10" s="32" t="s">
        <v>13</v>
      </c>
      <c r="E10" s="33" t="s">
        <v>62</v>
      </c>
      <c r="F10" s="32" t="s">
        <v>47</v>
      </c>
      <c r="G10" s="33" t="s">
        <v>51</v>
      </c>
      <c r="H10" s="17">
        <f t="shared" ref="H10" si="2">SUM(I10:L10)</f>
        <v>1889.3360000000002</v>
      </c>
      <c r="I10" s="17">
        <f>75*O10/100</f>
        <v>708.50100000000009</v>
      </c>
      <c r="J10" s="17">
        <f>25*O10/100</f>
        <v>236.167</v>
      </c>
      <c r="K10" s="17">
        <v>0</v>
      </c>
      <c r="L10" s="17">
        <f>50*O10/50</f>
        <v>944.66800000000001</v>
      </c>
      <c r="M10" s="17">
        <v>0</v>
      </c>
      <c r="O10" s="47">
        <f t="shared" si="1"/>
        <v>944.66800000000001</v>
      </c>
      <c r="P10" s="22">
        <v>944668</v>
      </c>
      <c r="Q10" s="41"/>
    </row>
    <row r="11" spans="1:17" ht="14.25" customHeight="1" x14ac:dyDescent="0.35">
      <c r="A11" s="78"/>
      <c r="B11" s="6" t="s">
        <v>40</v>
      </c>
      <c r="C11" s="6"/>
      <c r="D11" s="11" t="s">
        <v>6</v>
      </c>
      <c r="E11" s="11">
        <v>4</v>
      </c>
      <c r="F11" s="11" t="s">
        <v>46</v>
      </c>
      <c r="G11" s="15" t="s">
        <v>50</v>
      </c>
      <c r="H11" s="17">
        <f t="shared" si="0"/>
        <v>0</v>
      </c>
      <c r="I11" s="17">
        <f>O11</f>
        <v>0</v>
      </c>
      <c r="J11" s="17">
        <v>0</v>
      </c>
      <c r="K11" s="17">
        <f>5*O11/95</f>
        <v>0</v>
      </c>
      <c r="L11" s="17">
        <v>0</v>
      </c>
      <c r="M11" s="17">
        <v>0</v>
      </c>
      <c r="O11" s="47">
        <f t="shared" si="1"/>
        <v>0</v>
      </c>
      <c r="P11" s="22">
        <v>0</v>
      </c>
      <c r="Q11" s="41"/>
    </row>
    <row r="12" spans="1:17" ht="14.25" customHeight="1" x14ac:dyDescent="0.35">
      <c r="A12" s="76" t="s">
        <v>34</v>
      </c>
      <c r="B12" s="6" t="s">
        <v>65</v>
      </c>
      <c r="C12" s="6"/>
      <c r="D12" s="32" t="s">
        <v>16</v>
      </c>
      <c r="E12" s="32">
        <v>2</v>
      </c>
      <c r="F12" s="33" t="s">
        <v>48</v>
      </c>
      <c r="G12" s="33" t="s">
        <v>49</v>
      </c>
      <c r="H12" s="17">
        <f>O12</f>
        <v>0</v>
      </c>
      <c r="I12" s="17">
        <f>0.85*O12</f>
        <v>0</v>
      </c>
      <c r="J12" s="17">
        <f>0.05*O12</f>
        <v>0</v>
      </c>
      <c r="K12" s="17">
        <f>0.025*O12</f>
        <v>0</v>
      </c>
      <c r="L12" s="17">
        <f>0.075*O12</f>
        <v>0</v>
      </c>
      <c r="M12" s="17">
        <v>0</v>
      </c>
      <c r="N12" s="5"/>
      <c r="O12" s="47">
        <f t="shared" si="1"/>
        <v>0</v>
      </c>
      <c r="P12" s="22">
        <v>0</v>
      </c>
      <c r="Q12" s="41"/>
    </row>
    <row r="13" spans="1:17" s="5" customFormat="1" ht="14.25" customHeight="1" x14ac:dyDescent="0.35">
      <c r="A13" s="79"/>
      <c r="B13" s="6" t="s">
        <v>64</v>
      </c>
      <c r="C13" s="34"/>
      <c r="D13" s="32" t="s">
        <v>16</v>
      </c>
      <c r="E13" s="32">
        <v>2</v>
      </c>
      <c r="F13" s="33" t="s">
        <v>48</v>
      </c>
      <c r="G13" s="33" t="s">
        <v>49</v>
      </c>
      <c r="H13" s="17">
        <f>O13</f>
        <v>0</v>
      </c>
      <c r="I13" s="17">
        <f>0.85*O13</f>
        <v>0</v>
      </c>
      <c r="J13" s="17">
        <f>0.08*O13</f>
        <v>0</v>
      </c>
      <c r="K13" s="17">
        <f>0.01*O13</f>
        <v>0</v>
      </c>
      <c r="L13" s="17">
        <f>0.06*O13</f>
        <v>0</v>
      </c>
      <c r="M13" s="17">
        <v>0</v>
      </c>
      <c r="O13" s="47">
        <f t="shared" si="1"/>
        <v>0</v>
      </c>
      <c r="P13" s="22">
        <v>0</v>
      </c>
      <c r="Q13" s="41"/>
    </row>
    <row r="14" spans="1:17" ht="14.25" customHeight="1" x14ac:dyDescent="0.35">
      <c r="A14" s="77"/>
      <c r="B14" s="10" t="s">
        <v>35</v>
      </c>
      <c r="C14" s="10"/>
      <c r="D14" s="32" t="s">
        <v>16</v>
      </c>
      <c r="E14" s="32">
        <v>2</v>
      </c>
      <c r="F14" s="33" t="s">
        <v>48</v>
      </c>
      <c r="G14" s="33" t="s">
        <v>49</v>
      </c>
      <c r="H14" s="17">
        <f>O14</f>
        <v>0</v>
      </c>
      <c r="I14" s="17">
        <f>0.85*O14</f>
        <v>0</v>
      </c>
      <c r="J14" s="17">
        <f>0.08*O14</f>
        <v>0</v>
      </c>
      <c r="K14" s="17">
        <f>0.01*O14</f>
        <v>0</v>
      </c>
      <c r="L14" s="17">
        <f>0.06*O14</f>
        <v>0</v>
      </c>
      <c r="M14" s="17">
        <v>0</v>
      </c>
      <c r="N14" s="5"/>
      <c r="O14" s="47">
        <f t="shared" si="1"/>
        <v>0</v>
      </c>
      <c r="P14" s="22">
        <v>0</v>
      </c>
      <c r="Q14" s="41"/>
    </row>
    <row r="15" spans="1:17" ht="14.25" customHeight="1" x14ac:dyDescent="0.35">
      <c r="A15" s="78"/>
      <c r="B15" s="10" t="s">
        <v>41</v>
      </c>
      <c r="C15" s="10"/>
      <c r="D15" s="32" t="s">
        <v>13</v>
      </c>
      <c r="E15" s="33" t="s">
        <v>62</v>
      </c>
      <c r="F15" s="32" t="s">
        <v>47</v>
      </c>
      <c r="G15" s="33" t="s">
        <v>52</v>
      </c>
      <c r="H15" s="17">
        <f t="shared" si="0"/>
        <v>111.11111111111111</v>
      </c>
      <c r="I15" s="17">
        <f>75*O15/100</f>
        <v>75</v>
      </c>
      <c r="J15" s="17">
        <f>25*O15/100</f>
        <v>25</v>
      </c>
      <c r="K15" s="17">
        <v>0</v>
      </c>
      <c r="L15" s="17">
        <f>10*O15/90</f>
        <v>11.111111111111111</v>
      </c>
      <c r="M15" s="17">
        <v>0</v>
      </c>
      <c r="N15" s="5"/>
      <c r="O15" s="47">
        <f t="shared" si="1"/>
        <v>100</v>
      </c>
      <c r="P15" s="22">
        <v>100000</v>
      </c>
      <c r="Q15" s="42"/>
    </row>
    <row r="16" spans="1:17" x14ac:dyDescent="0.35">
      <c r="A16" s="76" t="s">
        <v>45</v>
      </c>
      <c r="B16" s="10" t="s">
        <v>42</v>
      </c>
      <c r="C16" s="10"/>
      <c r="D16" s="32" t="s">
        <v>6</v>
      </c>
      <c r="E16" s="32">
        <v>4</v>
      </c>
      <c r="F16" s="32" t="s">
        <v>46</v>
      </c>
      <c r="G16" s="33" t="s">
        <v>50</v>
      </c>
      <c r="H16" s="17">
        <f t="shared" si="0"/>
        <v>4210.5263157894733</v>
      </c>
      <c r="I16" s="17">
        <f>O16</f>
        <v>4000</v>
      </c>
      <c r="J16" s="17">
        <v>0</v>
      </c>
      <c r="K16" s="17">
        <f>5*O16/95</f>
        <v>210.52631578947367</v>
      </c>
      <c r="L16" s="17">
        <v>0</v>
      </c>
      <c r="M16" s="17">
        <v>0</v>
      </c>
      <c r="N16" s="5"/>
      <c r="O16" s="47">
        <f t="shared" si="1"/>
        <v>4000</v>
      </c>
      <c r="P16" s="22">
        <v>4000000</v>
      </c>
      <c r="Q16" s="41"/>
    </row>
    <row r="17" spans="1:17" ht="14.25" customHeight="1" x14ac:dyDescent="0.35">
      <c r="A17" s="77"/>
      <c r="B17" s="10" t="s">
        <v>43</v>
      </c>
      <c r="C17" s="10"/>
      <c r="D17" s="32" t="s">
        <v>6</v>
      </c>
      <c r="E17" s="32">
        <v>4</v>
      </c>
      <c r="F17" s="32" t="s">
        <v>46</v>
      </c>
      <c r="G17" s="33" t="s">
        <v>50</v>
      </c>
      <c r="H17" s="17">
        <f t="shared" si="0"/>
        <v>0</v>
      </c>
      <c r="I17" s="17">
        <f>O17</f>
        <v>0</v>
      </c>
      <c r="J17" s="17">
        <v>0</v>
      </c>
      <c r="K17" s="17">
        <f>5*O17/95</f>
        <v>0</v>
      </c>
      <c r="L17" s="17">
        <v>0</v>
      </c>
      <c r="M17" s="17">
        <v>0</v>
      </c>
      <c r="N17" s="5"/>
      <c r="O17" s="47">
        <f t="shared" si="1"/>
        <v>0</v>
      </c>
      <c r="P17" s="22">
        <v>0</v>
      </c>
      <c r="Q17" s="41"/>
    </row>
    <row r="18" spans="1:17" ht="14.25" customHeight="1" x14ac:dyDescent="0.35">
      <c r="A18" s="78"/>
      <c r="B18" s="10" t="s">
        <v>44</v>
      </c>
      <c r="C18" s="10"/>
      <c r="D18" s="32" t="s">
        <v>16</v>
      </c>
      <c r="E18" s="32">
        <v>2</v>
      </c>
      <c r="F18" s="33" t="s">
        <v>48</v>
      </c>
      <c r="G18" s="33" t="s">
        <v>49</v>
      </c>
      <c r="H18" s="17">
        <f>O18</f>
        <v>0</v>
      </c>
      <c r="I18" s="17">
        <f>0.85*O18</f>
        <v>0</v>
      </c>
      <c r="J18" s="17">
        <v>0</v>
      </c>
      <c r="K18" s="17">
        <v>0</v>
      </c>
      <c r="L18" s="17">
        <f>0.15*O18</f>
        <v>0</v>
      </c>
      <c r="M18" s="17">
        <v>0</v>
      </c>
      <c r="N18" s="5"/>
      <c r="O18" s="47">
        <f t="shared" si="1"/>
        <v>0</v>
      </c>
      <c r="P18" s="22">
        <v>0</v>
      </c>
      <c r="Q18" s="41"/>
    </row>
    <row r="19" spans="1:17" x14ac:dyDescent="0.35">
      <c r="A19" s="8" t="s">
        <v>36</v>
      </c>
      <c r="B19" s="13" t="s">
        <v>37</v>
      </c>
      <c r="C19" s="10"/>
      <c r="D19" s="11" t="s">
        <v>13</v>
      </c>
      <c r="E19" s="12" t="s">
        <v>62</v>
      </c>
      <c r="F19" s="12" t="s">
        <v>47</v>
      </c>
      <c r="G19" s="15" t="s">
        <v>51</v>
      </c>
      <c r="H19" s="17">
        <f t="shared" si="0"/>
        <v>0</v>
      </c>
      <c r="I19" s="17">
        <f>75*O19/100</f>
        <v>0</v>
      </c>
      <c r="J19" s="17">
        <f>25*O19/100</f>
        <v>0</v>
      </c>
      <c r="K19" s="17">
        <v>0</v>
      </c>
      <c r="L19" s="17">
        <v>0</v>
      </c>
      <c r="M19" s="17">
        <v>0</v>
      </c>
      <c r="O19" s="47">
        <f t="shared" si="1"/>
        <v>0</v>
      </c>
      <c r="P19" s="22">
        <v>0</v>
      </c>
      <c r="Q19" s="43"/>
    </row>
    <row r="20" spans="1:17" x14ac:dyDescent="0.35">
      <c r="A20" s="80" t="s">
        <v>3</v>
      </c>
      <c r="B20" s="81"/>
      <c r="C20" s="81"/>
      <c r="D20" s="81"/>
      <c r="E20" s="81"/>
      <c r="F20" s="81"/>
      <c r="G20" s="82"/>
      <c r="H20" s="19">
        <f t="shared" ref="H20:M20" si="3">SUM(H6:H19)</f>
        <v>17333.780444444441</v>
      </c>
      <c r="I20" s="19">
        <f t="shared" si="3"/>
        <v>12158.501</v>
      </c>
      <c r="J20" s="19">
        <f t="shared" si="3"/>
        <v>886.16700000000003</v>
      </c>
      <c r="K20" s="19">
        <f t="shared" si="3"/>
        <v>500</v>
      </c>
      <c r="L20" s="19">
        <f t="shared" si="3"/>
        <v>3789.1124444444445</v>
      </c>
      <c r="M20" s="19">
        <f t="shared" si="3"/>
        <v>0</v>
      </c>
    </row>
    <row r="22" spans="1:17" x14ac:dyDescent="0.35">
      <c r="A22" s="2" t="s">
        <v>58</v>
      </c>
      <c r="B22" s="5"/>
      <c r="C22" s="5"/>
      <c r="D22" s="5"/>
      <c r="E22" s="5"/>
    </row>
    <row r="23" spans="1:17" ht="56" x14ac:dyDescent="0.35">
      <c r="A23" s="27" t="s">
        <v>4</v>
      </c>
      <c r="B23" s="27" t="s">
        <v>1</v>
      </c>
      <c r="C23" s="27" t="s">
        <v>55</v>
      </c>
      <c r="D23" s="27" t="s">
        <v>56</v>
      </c>
      <c r="E23" s="46" t="s">
        <v>66</v>
      </c>
    </row>
    <row r="24" spans="1:17" x14ac:dyDescent="0.35">
      <c r="A24" s="61" t="s">
        <v>68</v>
      </c>
      <c r="B24" s="6" t="s">
        <v>6</v>
      </c>
      <c r="C24" s="17">
        <f>I6+I7+I11+I16+I17</f>
        <v>9500</v>
      </c>
      <c r="D24" s="17">
        <f>J6+J7+J11+J16+J17</f>
        <v>0</v>
      </c>
      <c r="E24" s="17">
        <f>C24+D24</f>
        <v>9500</v>
      </c>
      <c r="H24" s="39"/>
      <c r="I24" s="39"/>
      <c r="J24" s="39"/>
      <c r="K24" s="39"/>
      <c r="L24" s="39"/>
    </row>
    <row r="25" spans="1:17" x14ac:dyDescent="0.35">
      <c r="A25" s="61"/>
      <c r="B25" s="6" t="s">
        <v>7</v>
      </c>
      <c r="C25" s="17">
        <v>0</v>
      </c>
      <c r="D25" s="17">
        <v>0</v>
      </c>
      <c r="E25" s="17">
        <f>SUM(C25:D25)</f>
        <v>0</v>
      </c>
      <c r="H25" s="38"/>
      <c r="I25" s="38"/>
      <c r="J25" s="38"/>
      <c r="K25" s="38"/>
      <c r="L25" s="38"/>
    </row>
    <row r="26" spans="1:17" x14ac:dyDescent="0.35">
      <c r="A26" s="61"/>
      <c r="B26" s="7" t="s">
        <v>67</v>
      </c>
      <c r="C26" s="20">
        <f>C24+C25</f>
        <v>9500</v>
      </c>
      <c r="D26" s="20">
        <f>D24+D25</f>
        <v>0</v>
      </c>
      <c r="E26" s="20">
        <f>E24+E25</f>
        <v>9500</v>
      </c>
    </row>
    <row r="27" spans="1:17" x14ac:dyDescent="0.35">
      <c r="A27" s="61" t="s">
        <v>9</v>
      </c>
      <c r="B27" s="6" t="s">
        <v>10</v>
      </c>
      <c r="C27" s="17">
        <f>I12+I13+I14+I18</f>
        <v>0</v>
      </c>
      <c r="D27" s="17">
        <f>J12+J13+J14+J18</f>
        <v>0</v>
      </c>
      <c r="E27" s="17">
        <f>C27+D27</f>
        <v>0</v>
      </c>
    </row>
    <row r="28" spans="1:17" x14ac:dyDescent="0.35">
      <c r="A28" s="61"/>
      <c r="B28" s="7" t="s">
        <v>11</v>
      </c>
      <c r="C28" s="20">
        <f>C27</f>
        <v>0</v>
      </c>
      <c r="D28" s="20">
        <f>D27</f>
        <v>0</v>
      </c>
      <c r="E28" s="20">
        <f>E27</f>
        <v>0</v>
      </c>
    </row>
    <row r="29" spans="1:17" x14ac:dyDescent="0.35">
      <c r="A29" s="61" t="s">
        <v>12</v>
      </c>
      <c r="B29" s="3" t="s">
        <v>13</v>
      </c>
      <c r="C29" s="17">
        <f>I8+I9+I10+I15+I19</f>
        <v>2658.5010000000002</v>
      </c>
      <c r="D29" s="17">
        <f>J8+J9+J10+J15+J19</f>
        <v>886.16700000000003</v>
      </c>
      <c r="E29" s="17">
        <f>C29+D29</f>
        <v>3544.6680000000001</v>
      </c>
    </row>
    <row r="30" spans="1:17" x14ac:dyDescent="0.35">
      <c r="A30" s="61"/>
      <c r="B30" s="7" t="s">
        <v>14</v>
      </c>
      <c r="C30" s="20">
        <f t="shared" ref="C30:D30" si="4">C29</f>
        <v>2658.5010000000002</v>
      </c>
      <c r="D30" s="20">
        <f t="shared" si="4"/>
        <v>886.16700000000003</v>
      </c>
      <c r="E30" s="20">
        <f>E29</f>
        <v>3544.6680000000001</v>
      </c>
    </row>
    <row r="31" spans="1:17" x14ac:dyDescent="0.35">
      <c r="A31" s="27" t="s">
        <v>15</v>
      </c>
      <c r="B31" s="7" t="s">
        <v>3</v>
      </c>
      <c r="C31" s="21">
        <f t="shared" ref="C31:D31" si="5">C26+C28+C30</f>
        <v>12158.501</v>
      </c>
      <c r="D31" s="21">
        <f t="shared" si="5"/>
        <v>886.16700000000003</v>
      </c>
      <c r="E31" s="21">
        <f>E26+E28+E30</f>
        <v>13044.668</v>
      </c>
    </row>
  </sheetData>
  <mergeCells count="21">
    <mergeCell ref="A1:M1"/>
    <mergeCell ref="A8:A11"/>
    <mergeCell ref="A12:A15"/>
    <mergeCell ref="A16:A18"/>
    <mergeCell ref="H4:H5"/>
    <mergeCell ref="A2:A5"/>
    <mergeCell ref="B2:B5"/>
    <mergeCell ref="C2:C5"/>
    <mergeCell ref="M2:M5"/>
    <mergeCell ref="F4:F5"/>
    <mergeCell ref="G4:G5"/>
    <mergeCell ref="I4:J4"/>
    <mergeCell ref="K4:L4"/>
    <mergeCell ref="D2:G3"/>
    <mergeCell ref="A27:A28"/>
    <mergeCell ref="A29:A30"/>
    <mergeCell ref="H2:L3"/>
    <mergeCell ref="D4:D5"/>
    <mergeCell ref="E4:E5"/>
    <mergeCell ref="A20:G20"/>
    <mergeCell ref="A24:A26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5" orientation="landscape" horizontalDpi="300" verticalDpi="300" r:id="rId1"/>
  <ignoredErrors>
    <ignoredError sqref="G13:G19 G8:G12" twoDigitTextYear="1"/>
    <ignoredError sqref="H18 C29:E29 E28" formula="1"/>
    <ignoredError sqref="H15" formulaRange="1"/>
    <ignoredError sqref="E8:E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C1" zoomScaleNormal="100" workbookViewId="0">
      <selection activeCell="P14" sqref="P14"/>
    </sheetView>
  </sheetViews>
  <sheetFormatPr defaultColWidth="9.1796875" defaultRowHeight="14" x14ac:dyDescent="0.35"/>
  <cols>
    <col min="1" max="1" width="12.7265625" style="5" customWidth="1"/>
    <col min="2" max="2" width="13.453125" style="5" customWidth="1"/>
    <col min="3" max="3" width="12.1796875" style="5" customWidth="1"/>
    <col min="4" max="4" width="9.7265625" style="5" customWidth="1"/>
    <col min="5" max="5" width="13.453125" style="5" customWidth="1"/>
    <col min="6" max="6" width="12.1796875" style="5" customWidth="1"/>
    <col min="7" max="7" width="10.7265625" style="5" customWidth="1"/>
    <col min="8" max="10" width="11.453125" style="5" customWidth="1"/>
    <col min="11" max="11" width="13.54296875" style="5" customWidth="1"/>
    <col min="12" max="12" width="10.7265625" style="5" customWidth="1"/>
    <col min="13" max="16" width="9.1796875" style="5"/>
    <col min="17" max="17" width="11" style="5" customWidth="1"/>
    <col min="18" max="16384" width="9.1796875" style="5"/>
  </cols>
  <sheetData>
    <row r="1" spans="1:17" ht="15.5" x14ac:dyDescent="0.35">
      <c r="A1" s="60">
        <v>2018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7" ht="14.25" customHeight="1" x14ac:dyDescent="0.35">
      <c r="A2" s="61" t="s">
        <v>28</v>
      </c>
      <c r="B2" s="62" t="s">
        <v>17</v>
      </c>
      <c r="C2" s="61" t="s">
        <v>18</v>
      </c>
      <c r="D2" s="65" t="s">
        <v>0</v>
      </c>
      <c r="E2" s="66"/>
      <c r="F2" s="66"/>
      <c r="G2" s="67"/>
      <c r="H2" s="65" t="s">
        <v>29</v>
      </c>
      <c r="I2" s="66"/>
      <c r="J2" s="66"/>
      <c r="K2" s="66"/>
      <c r="L2" s="67"/>
      <c r="M2" s="62" t="s">
        <v>27</v>
      </c>
    </row>
    <row r="3" spans="1:17" ht="14.25" customHeight="1" x14ac:dyDescent="0.35">
      <c r="A3" s="61"/>
      <c r="B3" s="63"/>
      <c r="C3" s="61"/>
      <c r="D3" s="68"/>
      <c r="E3" s="69"/>
      <c r="F3" s="69"/>
      <c r="G3" s="70"/>
      <c r="H3" s="68"/>
      <c r="I3" s="69"/>
      <c r="J3" s="69"/>
      <c r="K3" s="69"/>
      <c r="L3" s="70"/>
      <c r="M3" s="63"/>
    </row>
    <row r="4" spans="1:17" ht="15" customHeight="1" x14ac:dyDescent="0.35">
      <c r="A4" s="61"/>
      <c r="B4" s="63"/>
      <c r="C4" s="61"/>
      <c r="D4" s="71" t="s">
        <v>1</v>
      </c>
      <c r="E4" s="71" t="s">
        <v>19</v>
      </c>
      <c r="F4" s="72" t="s">
        <v>20</v>
      </c>
      <c r="G4" s="71" t="s">
        <v>21</v>
      </c>
      <c r="H4" s="72" t="s">
        <v>2</v>
      </c>
      <c r="I4" s="74" t="s">
        <v>22</v>
      </c>
      <c r="J4" s="75"/>
      <c r="K4" s="71" t="s">
        <v>25</v>
      </c>
      <c r="L4" s="71"/>
      <c r="M4" s="63"/>
    </row>
    <row r="5" spans="1:17" ht="56" x14ac:dyDescent="0.35">
      <c r="A5" s="61"/>
      <c r="B5" s="64"/>
      <c r="C5" s="61"/>
      <c r="D5" s="71"/>
      <c r="E5" s="71"/>
      <c r="F5" s="73"/>
      <c r="G5" s="71"/>
      <c r="H5" s="73"/>
      <c r="I5" s="37" t="s">
        <v>23</v>
      </c>
      <c r="J5" s="37" t="s">
        <v>24</v>
      </c>
      <c r="K5" s="37" t="s">
        <v>26</v>
      </c>
      <c r="L5" s="37" t="s">
        <v>53</v>
      </c>
      <c r="M5" s="64"/>
      <c r="O5" s="25" t="s">
        <v>54</v>
      </c>
      <c r="P5" s="4" t="s">
        <v>57</v>
      </c>
      <c r="Q5" s="40"/>
    </row>
    <row r="6" spans="1:17" x14ac:dyDescent="0.35">
      <c r="A6" s="45" t="s">
        <v>30</v>
      </c>
      <c r="B6" s="6" t="s">
        <v>31</v>
      </c>
      <c r="C6" s="6"/>
      <c r="D6" s="32" t="s">
        <v>6</v>
      </c>
      <c r="E6" s="32">
        <v>4</v>
      </c>
      <c r="F6" s="32" t="s">
        <v>46</v>
      </c>
      <c r="G6" s="33" t="s">
        <v>50</v>
      </c>
      <c r="H6" s="17">
        <f>SUM(I6:L6)</f>
        <v>2105.2631578947367</v>
      </c>
      <c r="I6" s="17">
        <f>O6</f>
        <v>2000</v>
      </c>
      <c r="J6" s="17">
        <v>0</v>
      </c>
      <c r="K6" s="17">
        <f>5*O6/95</f>
        <v>105.26315789473684</v>
      </c>
      <c r="L6" s="17">
        <v>0</v>
      </c>
      <c r="M6" s="17">
        <v>0</v>
      </c>
      <c r="O6" s="47">
        <f>P6/1000</f>
        <v>2000</v>
      </c>
      <c r="P6" s="22">
        <v>2000000</v>
      </c>
      <c r="Q6" s="41"/>
    </row>
    <row r="7" spans="1:17" x14ac:dyDescent="0.35">
      <c r="A7" s="45" t="s">
        <v>32</v>
      </c>
      <c r="B7" s="6" t="s">
        <v>33</v>
      </c>
      <c r="C7" s="6"/>
      <c r="D7" s="32" t="s">
        <v>6</v>
      </c>
      <c r="E7" s="32">
        <v>4</v>
      </c>
      <c r="F7" s="32" t="s">
        <v>46</v>
      </c>
      <c r="G7" s="33" t="s">
        <v>50</v>
      </c>
      <c r="H7" s="17">
        <f t="shared" ref="H7:H19" si="0">SUM(I7:L7)</f>
        <v>1052.6315789473683</v>
      </c>
      <c r="I7" s="17">
        <f>O7</f>
        <v>1000</v>
      </c>
      <c r="J7" s="17">
        <v>0</v>
      </c>
      <c r="K7" s="17">
        <f>5*O7/95</f>
        <v>52.631578947368418</v>
      </c>
      <c r="L7" s="17">
        <v>0</v>
      </c>
      <c r="M7" s="17">
        <v>0</v>
      </c>
      <c r="O7" s="47">
        <f t="shared" ref="O7:O19" si="1">P7/1000</f>
        <v>1000</v>
      </c>
      <c r="P7" s="22">
        <v>1000000</v>
      </c>
      <c r="Q7" s="41"/>
    </row>
    <row r="8" spans="1:17" ht="14.25" customHeight="1" x14ac:dyDescent="0.35">
      <c r="A8" s="76" t="s">
        <v>38</v>
      </c>
      <c r="B8" s="6" t="s">
        <v>39</v>
      </c>
      <c r="C8" s="6"/>
      <c r="D8" s="32" t="s">
        <v>13</v>
      </c>
      <c r="E8" s="33" t="s">
        <v>62</v>
      </c>
      <c r="F8" s="32" t="s">
        <v>47</v>
      </c>
      <c r="G8" s="33" t="s">
        <v>51</v>
      </c>
      <c r="H8" s="17">
        <f t="shared" si="0"/>
        <v>2222.2222222222222</v>
      </c>
      <c r="I8" s="17">
        <f>75*O8/100</f>
        <v>750</v>
      </c>
      <c r="J8" s="17">
        <f>25*O8/100</f>
        <v>250</v>
      </c>
      <c r="K8" s="17">
        <v>0</v>
      </c>
      <c r="L8" s="17">
        <f>55*O8/45</f>
        <v>1222.2222222222222</v>
      </c>
      <c r="M8" s="17">
        <v>0</v>
      </c>
      <c r="O8" s="47">
        <f t="shared" si="1"/>
        <v>1000</v>
      </c>
      <c r="P8" s="22">
        <v>1000000</v>
      </c>
      <c r="Q8" s="41"/>
    </row>
    <row r="9" spans="1:17" ht="14.25" customHeight="1" x14ac:dyDescent="0.35">
      <c r="A9" s="77"/>
      <c r="B9" s="6" t="s">
        <v>60</v>
      </c>
      <c r="C9" s="6"/>
      <c r="D9" s="32" t="s">
        <v>13</v>
      </c>
      <c r="E9" s="33" t="s">
        <v>62</v>
      </c>
      <c r="F9" s="32" t="s">
        <v>47</v>
      </c>
      <c r="G9" s="33" t="s">
        <v>51</v>
      </c>
      <c r="H9" s="17">
        <f t="shared" si="0"/>
        <v>2000</v>
      </c>
      <c r="I9" s="17">
        <f>75*O9/100</f>
        <v>750</v>
      </c>
      <c r="J9" s="17">
        <f>25*O9/100</f>
        <v>250</v>
      </c>
      <c r="K9" s="17">
        <v>0</v>
      </c>
      <c r="L9" s="17">
        <f>50*O9/50</f>
        <v>1000</v>
      </c>
      <c r="M9" s="17">
        <v>0</v>
      </c>
      <c r="O9" s="47">
        <f t="shared" si="1"/>
        <v>1000</v>
      </c>
      <c r="P9" s="22">
        <v>1000000</v>
      </c>
      <c r="Q9" s="41"/>
    </row>
    <row r="10" spans="1:17" ht="14.25" customHeight="1" x14ac:dyDescent="0.35">
      <c r="A10" s="77"/>
      <c r="B10" s="6" t="s">
        <v>61</v>
      </c>
      <c r="C10" s="6"/>
      <c r="D10" s="32" t="s">
        <v>13</v>
      </c>
      <c r="E10" s="33" t="s">
        <v>62</v>
      </c>
      <c r="F10" s="32" t="s">
        <v>47</v>
      </c>
      <c r="G10" s="33" t="s">
        <v>51</v>
      </c>
      <c r="H10" s="17">
        <f t="shared" si="0"/>
        <v>0</v>
      </c>
      <c r="I10" s="17">
        <f>75*O10/100</f>
        <v>0</v>
      </c>
      <c r="J10" s="17">
        <f>25*O10/100</f>
        <v>0</v>
      </c>
      <c r="K10" s="17">
        <v>0</v>
      </c>
      <c r="L10" s="17">
        <f>50*O10/50</f>
        <v>0</v>
      </c>
      <c r="M10" s="17">
        <v>0</v>
      </c>
      <c r="O10" s="47">
        <f t="shared" si="1"/>
        <v>0</v>
      </c>
      <c r="P10" s="22">
        <v>0</v>
      </c>
      <c r="Q10" s="41"/>
    </row>
    <row r="11" spans="1:17" ht="14.25" customHeight="1" x14ac:dyDescent="0.35">
      <c r="A11" s="78"/>
      <c r="B11" s="6" t="s">
        <v>40</v>
      </c>
      <c r="C11" s="6"/>
      <c r="D11" s="32" t="s">
        <v>6</v>
      </c>
      <c r="E11" s="32">
        <v>4</v>
      </c>
      <c r="F11" s="32" t="s">
        <v>46</v>
      </c>
      <c r="G11" s="33" t="s">
        <v>50</v>
      </c>
      <c r="H11" s="17">
        <f t="shared" si="0"/>
        <v>0</v>
      </c>
      <c r="I11" s="17">
        <f>O11</f>
        <v>0</v>
      </c>
      <c r="J11" s="17">
        <v>0</v>
      </c>
      <c r="K11" s="17">
        <f>5*O11/95</f>
        <v>0</v>
      </c>
      <c r="L11" s="17">
        <v>0</v>
      </c>
      <c r="M11" s="17">
        <v>0</v>
      </c>
      <c r="O11" s="47">
        <f t="shared" si="1"/>
        <v>0</v>
      </c>
      <c r="P11" s="22">
        <v>0</v>
      </c>
      <c r="Q11" s="41"/>
    </row>
    <row r="12" spans="1:17" ht="14.25" customHeight="1" x14ac:dyDescent="0.35">
      <c r="A12" s="76" t="s">
        <v>34</v>
      </c>
      <c r="B12" s="6" t="s">
        <v>65</v>
      </c>
      <c r="C12" s="6"/>
      <c r="D12" s="32" t="s">
        <v>16</v>
      </c>
      <c r="E12" s="32">
        <v>2</v>
      </c>
      <c r="F12" s="33" t="s">
        <v>48</v>
      </c>
      <c r="G12" s="33" t="s">
        <v>49</v>
      </c>
      <c r="H12" s="53">
        <f>O12</f>
        <v>0</v>
      </c>
      <c r="I12" s="17">
        <f>0.85*O12</f>
        <v>0</v>
      </c>
      <c r="J12" s="17">
        <f>0.05*O12</f>
        <v>0</v>
      </c>
      <c r="K12" s="17">
        <f>0.025*O12</f>
        <v>0</v>
      </c>
      <c r="L12" s="17">
        <f>0.075*O12</f>
        <v>0</v>
      </c>
      <c r="M12" s="17">
        <v>0</v>
      </c>
      <c r="O12" s="47">
        <f t="shared" si="1"/>
        <v>0</v>
      </c>
      <c r="P12" s="54">
        <v>0</v>
      </c>
      <c r="Q12" s="41"/>
    </row>
    <row r="13" spans="1:17" ht="14.25" customHeight="1" x14ac:dyDescent="0.35">
      <c r="A13" s="79"/>
      <c r="B13" s="6" t="s">
        <v>64</v>
      </c>
      <c r="C13" s="34"/>
      <c r="D13" s="32" t="s">
        <v>16</v>
      </c>
      <c r="E13" s="32">
        <v>2</v>
      </c>
      <c r="F13" s="33" t="s">
        <v>48</v>
      </c>
      <c r="G13" s="33" t="s">
        <v>49</v>
      </c>
      <c r="H13" s="53">
        <f>O13</f>
        <v>0</v>
      </c>
      <c r="I13" s="17">
        <f>0.85*O13</f>
        <v>0</v>
      </c>
      <c r="J13" s="17">
        <f>0.08*O13</f>
        <v>0</v>
      </c>
      <c r="K13" s="17">
        <f>0.01*O13</f>
        <v>0</v>
      </c>
      <c r="L13" s="17">
        <f>0.06*O13</f>
        <v>0</v>
      </c>
      <c r="M13" s="17">
        <v>0</v>
      </c>
      <c r="O13" s="47">
        <f t="shared" si="1"/>
        <v>0</v>
      </c>
      <c r="P13" s="54">
        <v>0</v>
      </c>
      <c r="Q13" s="41"/>
    </row>
    <row r="14" spans="1:17" ht="14.25" customHeight="1" x14ac:dyDescent="0.35">
      <c r="A14" s="77"/>
      <c r="B14" s="34" t="s">
        <v>35</v>
      </c>
      <c r="C14" s="34"/>
      <c r="D14" s="32" t="s">
        <v>16</v>
      </c>
      <c r="E14" s="32">
        <v>2</v>
      </c>
      <c r="F14" s="33" t="s">
        <v>48</v>
      </c>
      <c r="G14" s="33" t="s">
        <v>49</v>
      </c>
      <c r="H14" s="53">
        <f>O14</f>
        <v>0</v>
      </c>
      <c r="I14" s="17">
        <f>0.85*O14</f>
        <v>0</v>
      </c>
      <c r="J14" s="17">
        <f>0.08*O14</f>
        <v>0</v>
      </c>
      <c r="K14" s="17">
        <f>0.01*O14</f>
        <v>0</v>
      </c>
      <c r="L14" s="17">
        <f>0.06*O14</f>
        <v>0</v>
      </c>
      <c r="M14" s="17">
        <v>0</v>
      </c>
      <c r="O14" s="47">
        <f t="shared" si="1"/>
        <v>0</v>
      </c>
      <c r="P14" s="54">
        <v>0</v>
      </c>
      <c r="Q14" s="41"/>
    </row>
    <row r="15" spans="1:17" ht="14.25" customHeight="1" x14ac:dyDescent="0.35">
      <c r="A15" s="78"/>
      <c r="B15" s="34" t="s">
        <v>41</v>
      </c>
      <c r="C15" s="34"/>
      <c r="D15" s="32" t="s">
        <v>13</v>
      </c>
      <c r="E15" s="33" t="s">
        <v>62</v>
      </c>
      <c r="F15" s="32" t="s">
        <v>47</v>
      </c>
      <c r="G15" s="33" t="s">
        <v>52</v>
      </c>
      <c r="H15" s="17">
        <f t="shared" si="0"/>
        <v>278.25888888888886</v>
      </c>
      <c r="I15" s="17">
        <f>75*O15/100</f>
        <v>187.82474999999999</v>
      </c>
      <c r="J15" s="17">
        <f>25*O15/100</f>
        <v>62.608249999999998</v>
      </c>
      <c r="K15" s="17">
        <v>0</v>
      </c>
      <c r="L15" s="17">
        <f>10*O15/90</f>
        <v>27.825888888888887</v>
      </c>
      <c r="M15" s="17">
        <v>0</v>
      </c>
      <c r="O15" s="47">
        <f t="shared" si="1"/>
        <v>250.43299999999999</v>
      </c>
      <c r="P15" s="22">
        <v>250433</v>
      </c>
      <c r="Q15" s="42"/>
    </row>
    <row r="16" spans="1:17" x14ac:dyDescent="0.35">
      <c r="A16" s="76" t="s">
        <v>45</v>
      </c>
      <c r="B16" s="34" t="s">
        <v>42</v>
      </c>
      <c r="C16" s="34"/>
      <c r="D16" s="32" t="s">
        <v>6</v>
      </c>
      <c r="E16" s="32">
        <v>4</v>
      </c>
      <c r="F16" s="32" t="s">
        <v>46</v>
      </c>
      <c r="G16" s="33" t="s">
        <v>50</v>
      </c>
      <c r="H16" s="17">
        <f t="shared" si="0"/>
        <v>1052.6315789473683</v>
      </c>
      <c r="I16" s="17">
        <f>O16</f>
        <v>1000</v>
      </c>
      <c r="J16" s="17">
        <v>0</v>
      </c>
      <c r="K16" s="17">
        <f>5*O16/95</f>
        <v>52.631578947368418</v>
      </c>
      <c r="L16" s="17">
        <v>0</v>
      </c>
      <c r="M16" s="17">
        <v>0</v>
      </c>
      <c r="O16" s="47">
        <f t="shared" si="1"/>
        <v>1000</v>
      </c>
      <c r="P16" s="22">
        <v>1000000</v>
      </c>
      <c r="Q16" s="41"/>
    </row>
    <row r="17" spans="1:17" ht="14.25" customHeight="1" x14ac:dyDescent="0.35">
      <c r="A17" s="77"/>
      <c r="B17" s="34" t="s">
        <v>43</v>
      </c>
      <c r="C17" s="34"/>
      <c r="D17" s="32" t="s">
        <v>6</v>
      </c>
      <c r="E17" s="32">
        <v>4</v>
      </c>
      <c r="F17" s="32" t="s">
        <v>46</v>
      </c>
      <c r="G17" s="33" t="s">
        <v>50</v>
      </c>
      <c r="H17" s="17">
        <f t="shared" si="0"/>
        <v>0</v>
      </c>
      <c r="I17" s="17">
        <f>O17</f>
        <v>0</v>
      </c>
      <c r="J17" s="17">
        <v>0</v>
      </c>
      <c r="K17" s="17">
        <f>5*O17/95</f>
        <v>0</v>
      </c>
      <c r="L17" s="17">
        <v>0</v>
      </c>
      <c r="M17" s="17">
        <v>0</v>
      </c>
      <c r="O17" s="47">
        <f t="shared" si="1"/>
        <v>0</v>
      </c>
      <c r="P17" s="22">
        <v>0</v>
      </c>
      <c r="Q17" s="41"/>
    </row>
    <row r="18" spans="1:17" ht="14.25" customHeight="1" x14ac:dyDescent="0.35">
      <c r="A18" s="78"/>
      <c r="B18" s="34" t="s">
        <v>44</v>
      </c>
      <c r="C18" s="34"/>
      <c r="D18" s="32" t="s">
        <v>16</v>
      </c>
      <c r="E18" s="32">
        <v>2</v>
      </c>
      <c r="F18" s="33" t="s">
        <v>48</v>
      </c>
      <c r="G18" s="33" t="s">
        <v>49</v>
      </c>
      <c r="H18" s="17">
        <f>O18</f>
        <v>0</v>
      </c>
      <c r="I18" s="17">
        <f>0.85*O18</f>
        <v>0</v>
      </c>
      <c r="J18" s="17">
        <v>0</v>
      </c>
      <c r="K18" s="17">
        <v>0</v>
      </c>
      <c r="L18" s="17">
        <f>0.15*O18</f>
        <v>0</v>
      </c>
      <c r="M18" s="17">
        <v>0</v>
      </c>
      <c r="O18" s="47">
        <f t="shared" si="1"/>
        <v>0</v>
      </c>
      <c r="P18" s="22">
        <v>0</v>
      </c>
      <c r="Q18" s="41"/>
    </row>
    <row r="19" spans="1:17" x14ac:dyDescent="0.35">
      <c r="A19" s="35" t="s">
        <v>36</v>
      </c>
      <c r="B19" s="13" t="s">
        <v>37</v>
      </c>
      <c r="C19" s="34"/>
      <c r="D19" s="32" t="s">
        <v>13</v>
      </c>
      <c r="E19" s="33" t="s">
        <v>62</v>
      </c>
      <c r="F19" s="33" t="s">
        <v>47</v>
      </c>
      <c r="G19" s="33" t="s">
        <v>51</v>
      </c>
      <c r="H19" s="17">
        <f t="shared" si="0"/>
        <v>0</v>
      </c>
      <c r="I19" s="17">
        <f>75*O19/100</f>
        <v>0</v>
      </c>
      <c r="J19" s="17">
        <f>25*O19/100</f>
        <v>0</v>
      </c>
      <c r="K19" s="17">
        <v>0</v>
      </c>
      <c r="L19" s="17">
        <v>0</v>
      </c>
      <c r="M19" s="17">
        <v>0</v>
      </c>
      <c r="O19" s="47">
        <f t="shared" si="1"/>
        <v>0</v>
      </c>
      <c r="P19" s="22">
        <v>0</v>
      </c>
      <c r="Q19" s="43"/>
    </row>
    <row r="20" spans="1:17" x14ac:dyDescent="0.35">
      <c r="A20" s="80" t="s">
        <v>3</v>
      </c>
      <c r="B20" s="81"/>
      <c r="C20" s="81"/>
      <c r="D20" s="81"/>
      <c r="E20" s="81"/>
      <c r="F20" s="81"/>
      <c r="G20" s="82"/>
      <c r="H20" s="19">
        <f t="shared" ref="H20:M20" si="2">SUM(H6:H19)</f>
        <v>8711.0074269005854</v>
      </c>
      <c r="I20" s="19">
        <f t="shared" si="2"/>
        <v>5687.8247499999998</v>
      </c>
      <c r="J20" s="19">
        <f t="shared" si="2"/>
        <v>562.60825</v>
      </c>
      <c r="K20" s="19">
        <f t="shared" si="2"/>
        <v>210.52631578947367</v>
      </c>
      <c r="L20" s="19">
        <f t="shared" si="2"/>
        <v>2250.0481111111112</v>
      </c>
      <c r="M20" s="19">
        <f t="shared" si="2"/>
        <v>0</v>
      </c>
    </row>
    <row r="22" spans="1:17" x14ac:dyDescent="0.35">
      <c r="A22" s="2" t="s">
        <v>58</v>
      </c>
    </row>
    <row r="23" spans="1:17" ht="56" x14ac:dyDescent="0.35">
      <c r="A23" s="36" t="s">
        <v>4</v>
      </c>
      <c r="B23" s="36" t="s">
        <v>1</v>
      </c>
      <c r="C23" s="36" t="s">
        <v>55</v>
      </c>
      <c r="D23" s="36" t="s">
        <v>56</v>
      </c>
      <c r="E23" s="46" t="s">
        <v>66</v>
      </c>
    </row>
    <row r="24" spans="1:17" x14ac:dyDescent="0.35">
      <c r="A24" s="61" t="s">
        <v>68</v>
      </c>
      <c r="B24" s="6" t="s">
        <v>6</v>
      </c>
      <c r="C24" s="17">
        <f>I6+I7+I11+I16+I17</f>
        <v>4000</v>
      </c>
      <c r="D24" s="17">
        <f>J6+J7+J11+J16+J17</f>
        <v>0</v>
      </c>
      <c r="E24" s="17">
        <f>C24+D24</f>
        <v>4000</v>
      </c>
      <c r="H24" s="39"/>
      <c r="I24" s="39"/>
      <c r="J24" s="39"/>
      <c r="K24" s="39"/>
      <c r="L24" s="39"/>
    </row>
    <row r="25" spans="1:17" x14ac:dyDescent="0.35">
      <c r="A25" s="61"/>
      <c r="B25" s="6" t="s">
        <v>7</v>
      </c>
      <c r="C25" s="17">
        <v>0</v>
      </c>
      <c r="D25" s="17">
        <v>0</v>
      </c>
      <c r="E25" s="17">
        <f>SUM(C25:D25)</f>
        <v>0</v>
      </c>
      <c r="H25" s="38"/>
      <c r="I25" s="38"/>
      <c r="J25" s="38"/>
      <c r="K25" s="38"/>
      <c r="L25" s="38"/>
    </row>
    <row r="26" spans="1:17" x14ac:dyDescent="0.35">
      <c r="A26" s="61"/>
      <c r="B26" s="7" t="s">
        <v>67</v>
      </c>
      <c r="C26" s="20">
        <f>C24+C25</f>
        <v>4000</v>
      </c>
      <c r="D26" s="20">
        <f>D24+D25</f>
        <v>0</v>
      </c>
      <c r="E26" s="20">
        <f>E24+E25</f>
        <v>4000</v>
      </c>
    </row>
    <row r="27" spans="1:17" x14ac:dyDescent="0.35">
      <c r="A27" s="61" t="s">
        <v>9</v>
      </c>
      <c r="B27" s="6" t="s">
        <v>10</v>
      </c>
      <c r="C27" s="17">
        <f>I12+I13+I14+I18</f>
        <v>0</v>
      </c>
      <c r="D27" s="17">
        <f>J12+J13+J14+J18</f>
        <v>0</v>
      </c>
      <c r="E27" s="17">
        <f>C27+D27</f>
        <v>0</v>
      </c>
    </row>
    <row r="28" spans="1:17" x14ac:dyDescent="0.35">
      <c r="A28" s="61"/>
      <c r="B28" s="7" t="s">
        <v>11</v>
      </c>
      <c r="C28" s="20">
        <f>C27</f>
        <v>0</v>
      </c>
      <c r="D28" s="20">
        <f>D27</f>
        <v>0</v>
      </c>
      <c r="E28" s="20">
        <f>E27</f>
        <v>0</v>
      </c>
    </row>
    <row r="29" spans="1:17" x14ac:dyDescent="0.35">
      <c r="A29" s="61" t="s">
        <v>12</v>
      </c>
      <c r="B29" s="3" t="s">
        <v>13</v>
      </c>
      <c r="C29" s="17">
        <f>I8+I9+I10+I15+I19</f>
        <v>1687.82475</v>
      </c>
      <c r="D29" s="17">
        <f>J8+J9+J10+J15+J19</f>
        <v>562.60825</v>
      </c>
      <c r="E29" s="17">
        <f>C29+D29</f>
        <v>2250.433</v>
      </c>
    </row>
    <row r="30" spans="1:17" x14ac:dyDescent="0.35">
      <c r="A30" s="61"/>
      <c r="B30" s="7" t="s">
        <v>14</v>
      </c>
      <c r="C30" s="20">
        <f t="shared" ref="C30:D30" si="3">C29</f>
        <v>1687.82475</v>
      </c>
      <c r="D30" s="20">
        <f t="shared" si="3"/>
        <v>562.60825</v>
      </c>
      <c r="E30" s="20">
        <f>E29</f>
        <v>2250.433</v>
      </c>
    </row>
    <row r="31" spans="1:17" x14ac:dyDescent="0.35">
      <c r="A31" s="36" t="s">
        <v>15</v>
      </c>
      <c r="B31" s="7" t="s">
        <v>3</v>
      </c>
      <c r="C31" s="21">
        <f t="shared" ref="C31:D31" si="4">C26+C28+C30</f>
        <v>5687.8247499999998</v>
      </c>
      <c r="D31" s="21">
        <f t="shared" si="4"/>
        <v>562.60825</v>
      </c>
      <c r="E31" s="21">
        <f>E26+E28+E30</f>
        <v>6250.433</v>
      </c>
    </row>
  </sheetData>
  <mergeCells count="21">
    <mergeCell ref="A29:A30"/>
    <mergeCell ref="A8:A11"/>
    <mergeCell ref="A12:A15"/>
    <mergeCell ref="A16:A18"/>
    <mergeCell ref="A20:G20"/>
    <mergeCell ref="A24:A26"/>
    <mergeCell ref="A27:A28"/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5" orientation="landscape" horizontalDpi="300" verticalDpi="300" r:id="rId1"/>
  <ignoredErrors>
    <ignoredError sqref="E8:F19" numberStoredAsText="1"/>
    <ignoredError sqref="G8:H12 G19:H19 G18 G14:H17 H13" twoDigitTextYear="1" numberStoredAsText="1"/>
    <ignoredError sqref="H18" twoDigitTextYear="1" numberStoredAsText="1" formula="1"/>
    <ignoredError sqref="D29:E29 C29 E28" formula="1"/>
    <ignoredError sqref="G1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D1" zoomScaleNormal="100" workbookViewId="0">
      <selection activeCell="I12" sqref="I12"/>
    </sheetView>
  </sheetViews>
  <sheetFormatPr defaultColWidth="9.1796875" defaultRowHeight="14" x14ac:dyDescent="0.35"/>
  <cols>
    <col min="1" max="2" width="12.7265625" style="5" customWidth="1"/>
    <col min="3" max="3" width="12.1796875" style="5" customWidth="1"/>
    <col min="4" max="4" width="9.7265625" style="5" customWidth="1"/>
    <col min="5" max="5" width="13.453125" style="5" customWidth="1"/>
    <col min="6" max="6" width="12.1796875" style="5" customWidth="1"/>
    <col min="7" max="7" width="10.7265625" style="5" customWidth="1"/>
    <col min="8" max="10" width="11.453125" style="5" customWidth="1"/>
    <col min="11" max="11" width="13.54296875" style="5" customWidth="1"/>
    <col min="12" max="12" width="10.7265625" style="5" customWidth="1"/>
    <col min="13" max="13" width="9.1796875" style="5"/>
    <col min="14" max="14" width="9.7265625" style="5" bestFit="1" customWidth="1"/>
    <col min="15" max="16" width="9.1796875" style="5"/>
    <col min="17" max="17" width="11" style="5" customWidth="1"/>
    <col min="18" max="16384" width="9.1796875" style="5"/>
  </cols>
  <sheetData>
    <row r="1" spans="1:19" ht="15.5" x14ac:dyDescent="0.35">
      <c r="A1" s="60">
        <v>2019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9" ht="14.25" customHeight="1" x14ac:dyDescent="0.35">
      <c r="A2" s="61" t="s">
        <v>28</v>
      </c>
      <c r="B2" s="62" t="s">
        <v>17</v>
      </c>
      <c r="C2" s="61" t="s">
        <v>18</v>
      </c>
      <c r="D2" s="65" t="s">
        <v>0</v>
      </c>
      <c r="E2" s="66"/>
      <c r="F2" s="66"/>
      <c r="G2" s="67"/>
      <c r="H2" s="65" t="s">
        <v>29</v>
      </c>
      <c r="I2" s="66"/>
      <c r="J2" s="66"/>
      <c r="K2" s="66"/>
      <c r="L2" s="67"/>
      <c r="M2" s="62" t="s">
        <v>27</v>
      </c>
    </row>
    <row r="3" spans="1:19" ht="14.25" customHeight="1" x14ac:dyDescent="0.35">
      <c r="A3" s="61"/>
      <c r="B3" s="63"/>
      <c r="C3" s="61"/>
      <c r="D3" s="68"/>
      <c r="E3" s="69"/>
      <c r="F3" s="69"/>
      <c r="G3" s="70"/>
      <c r="H3" s="68"/>
      <c r="I3" s="69"/>
      <c r="J3" s="69"/>
      <c r="K3" s="69"/>
      <c r="L3" s="70"/>
      <c r="M3" s="63"/>
    </row>
    <row r="4" spans="1:19" ht="15" customHeight="1" x14ac:dyDescent="0.35">
      <c r="A4" s="61"/>
      <c r="B4" s="63"/>
      <c r="C4" s="61"/>
      <c r="D4" s="71" t="s">
        <v>1</v>
      </c>
      <c r="E4" s="71" t="s">
        <v>19</v>
      </c>
      <c r="F4" s="72" t="s">
        <v>20</v>
      </c>
      <c r="G4" s="71" t="s">
        <v>21</v>
      </c>
      <c r="H4" s="72" t="s">
        <v>2</v>
      </c>
      <c r="I4" s="74" t="s">
        <v>22</v>
      </c>
      <c r="J4" s="75"/>
      <c r="K4" s="71" t="s">
        <v>25</v>
      </c>
      <c r="L4" s="71"/>
      <c r="M4" s="63"/>
    </row>
    <row r="5" spans="1:19" ht="56" x14ac:dyDescent="0.35">
      <c r="A5" s="61"/>
      <c r="B5" s="64"/>
      <c r="C5" s="61"/>
      <c r="D5" s="71"/>
      <c r="E5" s="71"/>
      <c r="F5" s="73"/>
      <c r="G5" s="71"/>
      <c r="H5" s="73"/>
      <c r="I5" s="37" t="s">
        <v>23</v>
      </c>
      <c r="J5" s="37" t="s">
        <v>24</v>
      </c>
      <c r="K5" s="37" t="s">
        <v>26</v>
      </c>
      <c r="L5" s="37" t="s">
        <v>53</v>
      </c>
      <c r="M5" s="64"/>
      <c r="O5" s="25" t="s">
        <v>54</v>
      </c>
      <c r="P5" s="4" t="s">
        <v>57</v>
      </c>
      <c r="Q5" s="40"/>
    </row>
    <row r="6" spans="1:19" x14ac:dyDescent="0.35">
      <c r="A6" s="45" t="s">
        <v>30</v>
      </c>
      <c r="B6" s="6" t="s">
        <v>31</v>
      </c>
      <c r="C6" s="6"/>
      <c r="D6" s="32" t="s">
        <v>6</v>
      </c>
      <c r="E6" s="32">
        <v>4</v>
      </c>
      <c r="F6" s="32" t="s">
        <v>46</v>
      </c>
      <c r="G6" s="33" t="s">
        <v>50</v>
      </c>
      <c r="H6" s="17">
        <f>SUM(I6:L6)</f>
        <v>3157.8947368421054</v>
      </c>
      <c r="I6" s="17">
        <f>O6</f>
        <v>3000</v>
      </c>
      <c r="J6" s="17">
        <v>0</v>
      </c>
      <c r="K6" s="17">
        <f>5*O6/95</f>
        <v>157.89473684210526</v>
      </c>
      <c r="L6" s="17">
        <v>0</v>
      </c>
      <c r="M6" s="17">
        <v>0</v>
      </c>
      <c r="O6" s="47">
        <f>P6/1000</f>
        <v>3000</v>
      </c>
      <c r="P6" s="22">
        <v>3000000</v>
      </c>
      <c r="Q6" s="41"/>
    </row>
    <row r="7" spans="1:19" x14ac:dyDescent="0.35">
      <c r="A7" s="45" t="s">
        <v>32</v>
      </c>
      <c r="B7" s="6" t="s">
        <v>33</v>
      </c>
      <c r="C7" s="6"/>
      <c r="D7" s="32" t="s">
        <v>6</v>
      </c>
      <c r="E7" s="32">
        <v>4</v>
      </c>
      <c r="F7" s="32" t="s">
        <v>46</v>
      </c>
      <c r="G7" s="33" t="s">
        <v>50</v>
      </c>
      <c r="H7" s="17">
        <f t="shared" ref="H7:H19" si="0">SUM(I7:L7)</f>
        <v>1578.9473684210527</v>
      </c>
      <c r="I7" s="17">
        <f>O7</f>
        <v>1500</v>
      </c>
      <c r="J7" s="17">
        <v>0</v>
      </c>
      <c r="K7" s="17">
        <f>5*O7/95</f>
        <v>78.94736842105263</v>
      </c>
      <c r="L7" s="17">
        <v>0</v>
      </c>
      <c r="M7" s="17">
        <v>0</v>
      </c>
      <c r="O7" s="47">
        <f t="shared" ref="O7:O19" si="1">P7/1000</f>
        <v>1500</v>
      </c>
      <c r="P7" s="22">
        <v>1500000</v>
      </c>
      <c r="Q7" s="41"/>
    </row>
    <row r="8" spans="1:19" ht="14.25" customHeight="1" x14ac:dyDescent="0.35">
      <c r="A8" s="76" t="s">
        <v>38</v>
      </c>
      <c r="B8" s="6" t="s">
        <v>39</v>
      </c>
      <c r="C8" s="6"/>
      <c r="D8" s="32" t="s">
        <v>13</v>
      </c>
      <c r="E8" s="33" t="s">
        <v>62</v>
      </c>
      <c r="F8" s="32" t="s">
        <v>47</v>
      </c>
      <c r="G8" s="33" t="s">
        <v>51</v>
      </c>
      <c r="H8" s="17">
        <f t="shared" si="0"/>
        <v>1111.1111111111111</v>
      </c>
      <c r="I8" s="17">
        <f>75*O8/100</f>
        <v>375</v>
      </c>
      <c r="J8" s="17">
        <f>25*O8/100</f>
        <v>125</v>
      </c>
      <c r="K8" s="17">
        <v>0</v>
      </c>
      <c r="L8" s="17">
        <f>55*O8/45</f>
        <v>611.11111111111109</v>
      </c>
      <c r="M8" s="17">
        <v>0</v>
      </c>
      <c r="O8" s="47">
        <f t="shared" si="1"/>
        <v>500</v>
      </c>
      <c r="P8" s="22">
        <v>500000</v>
      </c>
      <c r="Q8" s="41"/>
    </row>
    <row r="9" spans="1:19" ht="14.25" customHeight="1" x14ac:dyDescent="0.35">
      <c r="A9" s="77"/>
      <c r="B9" s="6" t="s">
        <v>60</v>
      </c>
      <c r="C9" s="6"/>
      <c r="D9" s="32" t="s">
        <v>13</v>
      </c>
      <c r="E9" s="33" t="s">
        <v>62</v>
      </c>
      <c r="F9" s="32" t="s">
        <v>47</v>
      </c>
      <c r="G9" s="33" t="s">
        <v>51</v>
      </c>
      <c r="H9" s="17">
        <f t="shared" si="0"/>
        <v>1000</v>
      </c>
      <c r="I9" s="17">
        <f>75*O9/100</f>
        <v>375</v>
      </c>
      <c r="J9" s="17">
        <f>25*O9/100</f>
        <v>125</v>
      </c>
      <c r="K9" s="17">
        <v>0</v>
      </c>
      <c r="L9" s="17">
        <f>50*O9/50</f>
        <v>500</v>
      </c>
      <c r="M9" s="17">
        <v>0</v>
      </c>
      <c r="O9" s="47">
        <f t="shared" si="1"/>
        <v>500</v>
      </c>
      <c r="P9" s="22">
        <v>500000</v>
      </c>
      <c r="Q9" s="41"/>
    </row>
    <row r="10" spans="1:19" ht="14.25" customHeight="1" x14ac:dyDescent="0.35">
      <c r="A10" s="77"/>
      <c r="B10" s="6" t="s">
        <v>61</v>
      </c>
      <c r="C10" s="6"/>
      <c r="D10" s="32" t="s">
        <v>13</v>
      </c>
      <c r="E10" s="33" t="s">
        <v>62</v>
      </c>
      <c r="F10" s="32" t="s">
        <v>47</v>
      </c>
      <c r="G10" s="33" t="s">
        <v>51</v>
      </c>
      <c r="H10" s="17">
        <f t="shared" si="0"/>
        <v>0</v>
      </c>
      <c r="I10" s="17">
        <f>75*O10/100</f>
        <v>0</v>
      </c>
      <c r="J10" s="17">
        <f>25*O10/100</f>
        <v>0</v>
      </c>
      <c r="K10" s="17">
        <v>0</v>
      </c>
      <c r="L10" s="17">
        <f>50*O10/50</f>
        <v>0</v>
      </c>
      <c r="M10" s="17">
        <v>0</v>
      </c>
      <c r="O10" s="47">
        <f t="shared" si="1"/>
        <v>0</v>
      </c>
      <c r="P10" s="22">
        <v>0</v>
      </c>
      <c r="Q10" s="41"/>
    </row>
    <row r="11" spans="1:19" ht="14.25" customHeight="1" x14ac:dyDescent="0.35">
      <c r="A11" s="78"/>
      <c r="B11" s="6" t="s">
        <v>40</v>
      </c>
      <c r="C11" s="6"/>
      <c r="D11" s="32" t="s">
        <v>6</v>
      </c>
      <c r="E11" s="32">
        <v>4</v>
      </c>
      <c r="F11" s="32" t="s">
        <v>46</v>
      </c>
      <c r="G11" s="33" t="s">
        <v>50</v>
      </c>
      <c r="H11" s="17">
        <f t="shared" si="0"/>
        <v>0</v>
      </c>
      <c r="I11" s="17">
        <f>O11</f>
        <v>0</v>
      </c>
      <c r="J11" s="17">
        <v>0</v>
      </c>
      <c r="K11" s="17">
        <f>5*O11/95</f>
        <v>0</v>
      </c>
      <c r="L11" s="17">
        <v>0</v>
      </c>
      <c r="M11" s="17">
        <v>0</v>
      </c>
      <c r="O11" s="47">
        <f t="shared" si="1"/>
        <v>0</v>
      </c>
      <c r="P11" s="22">
        <v>0</v>
      </c>
      <c r="Q11" s="41"/>
    </row>
    <row r="12" spans="1:19" ht="14.25" customHeight="1" x14ac:dyDescent="0.35">
      <c r="A12" s="76" t="s">
        <v>34</v>
      </c>
      <c r="B12" s="6" t="s">
        <v>65</v>
      </c>
      <c r="C12" s="6"/>
      <c r="D12" s="32" t="s">
        <v>16</v>
      </c>
      <c r="E12" s="32">
        <v>2</v>
      </c>
      <c r="F12" s="33" t="s">
        <v>48</v>
      </c>
      <c r="G12" s="33" t="s">
        <v>49</v>
      </c>
      <c r="H12" s="53">
        <f>O12</f>
        <v>1313.69</v>
      </c>
      <c r="I12" s="53">
        <f>0.85*O12</f>
        <v>1116.6365000000001</v>
      </c>
      <c r="J12" s="53">
        <f>0.05*O12</f>
        <v>65.6845</v>
      </c>
      <c r="K12" s="53">
        <f>0.025*O12</f>
        <v>32.84225</v>
      </c>
      <c r="L12" s="53">
        <f>0.075*O12</f>
        <v>98.526750000000007</v>
      </c>
      <c r="M12" s="53">
        <v>0</v>
      </c>
      <c r="N12" s="56"/>
      <c r="O12" s="47">
        <f t="shared" si="1"/>
        <v>1313.69</v>
      </c>
      <c r="P12" s="54">
        <v>1313690</v>
      </c>
      <c r="Q12" s="41"/>
      <c r="R12" s="43"/>
    </row>
    <row r="13" spans="1:19" ht="14.25" customHeight="1" x14ac:dyDescent="0.35">
      <c r="A13" s="79"/>
      <c r="B13" s="6" t="s">
        <v>64</v>
      </c>
      <c r="C13" s="34"/>
      <c r="D13" s="32" t="s">
        <v>16</v>
      </c>
      <c r="E13" s="32">
        <v>2</v>
      </c>
      <c r="F13" s="33" t="s">
        <v>48</v>
      </c>
      <c r="G13" s="33" t="s">
        <v>49</v>
      </c>
      <c r="H13" s="53">
        <f>O13</f>
        <v>1888.89</v>
      </c>
      <c r="I13" s="53">
        <f>0.85*O13</f>
        <v>1605.5565000000001</v>
      </c>
      <c r="J13" s="53">
        <f>0.08*O13</f>
        <v>151.11120000000003</v>
      </c>
      <c r="K13" s="53">
        <f>0.01*O13</f>
        <v>18.888900000000003</v>
      </c>
      <c r="L13" s="53">
        <f>0.06*O13</f>
        <v>113.3334</v>
      </c>
      <c r="M13" s="53">
        <v>0</v>
      </c>
      <c r="N13" s="56"/>
      <c r="O13" s="47">
        <f t="shared" si="1"/>
        <v>1888.89</v>
      </c>
      <c r="P13" s="54">
        <v>1888890</v>
      </c>
      <c r="Q13" s="41"/>
      <c r="R13" s="41"/>
      <c r="S13" s="56"/>
    </row>
    <row r="14" spans="1:19" ht="14.25" customHeight="1" x14ac:dyDescent="0.35">
      <c r="A14" s="77"/>
      <c r="B14" s="34" t="s">
        <v>35</v>
      </c>
      <c r="C14" s="34"/>
      <c r="D14" s="32" t="s">
        <v>16</v>
      </c>
      <c r="E14" s="32">
        <v>2</v>
      </c>
      <c r="F14" s="33" t="s">
        <v>48</v>
      </c>
      <c r="G14" s="33" t="s">
        <v>49</v>
      </c>
      <c r="H14" s="53">
        <f>O14</f>
        <v>2311.42</v>
      </c>
      <c r="I14" s="53">
        <f>0.85*O14</f>
        <v>1964.7070000000001</v>
      </c>
      <c r="J14" s="53">
        <f>0.08*O14</f>
        <v>184.9136</v>
      </c>
      <c r="K14" s="53">
        <f>0.01*O14</f>
        <v>23.1142</v>
      </c>
      <c r="L14" s="53">
        <f>0.06*O14</f>
        <v>138.68520000000001</v>
      </c>
      <c r="M14" s="53">
        <v>0</v>
      </c>
      <c r="N14" s="56"/>
      <c r="O14" s="47">
        <f t="shared" si="1"/>
        <v>2311.42</v>
      </c>
      <c r="P14" s="54">
        <v>2311420</v>
      </c>
      <c r="Q14" s="58">
        <f>SUM(P12:P14)</f>
        <v>5514000</v>
      </c>
      <c r="R14" s="41"/>
    </row>
    <row r="15" spans="1:19" ht="14.25" customHeight="1" x14ac:dyDescent="0.35">
      <c r="A15" s="78"/>
      <c r="B15" s="34" t="s">
        <v>41</v>
      </c>
      <c r="C15" s="34"/>
      <c r="D15" s="32" t="s">
        <v>13</v>
      </c>
      <c r="E15" s="33" t="s">
        <v>62</v>
      </c>
      <c r="F15" s="32" t="s">
        <v>47</v>
      </c>
      <c r="G15" s="33" t="s">
        <v>52</v>
      </c>
      <c r="H15" s="17">
        <f t="shared" si="0"/>
        <v>0</v>
      </c>
      <c r="I15" s="17">
        <f>75*O15/100</f>
        <v>0</v>
      </c>
      <c r="J15" s="17">
        <f>25*O15/100</f>
        <v>0</v>
      </c>
      <c r="K15" s="17">
        <v>0</v>
      </c>
      <c r="L15" s="17">
        <f>10*O15/90</f>
        <v>0</v>
      </c>
      <c r="M15" s="17">
        <v>0</v>
      </c>
      <c r="N15" s="56"/>
      <c r="O15" s="47">
        <f t="shared" si="1"/>
        <v>0</v>
      </c>
      <c r="P15" s="22">
        <v>0</v>
      </c>
      <c r="Q15" s="42"/>
    </row>
    <row r="16" spans="1:19" x14ac:dyDescent="0.35">
      <c r="A16" s="76" t="s">
        <v>45</v>
      </c>
      <c r="B16" s="34" t="s">
        <v>42</v>
      </c>
      <c r="C16" s="34"/>
      <c r="D16" s="32" t="s">
        <v>6</v>
      </c>
      <c r="E16" s="32">
        <v>4</v>
      </c>
      <c r="F16" s="32" t="s">
        <v>46</v>
      </c>
      <c r="G16" s="33" t="s">
        <v>50</v>
      </c>
      <c r="H16" s="17">
        <f t="shared" si="0"/>
        <v>768.42105263157896</v>
      </c>
      <c r="I16" s="17">
        <f>O16</f>
        <v>730</v>
      </c>
      <c r="J16" s="17">
        <v>0</v>
      </c>
      <c r="K16" s="17">
        <f>5*O16/95</f>
        <v>38.421052631578945</v>
      </c>
      <c r="L16" s="17">
        <v>0</v>
      </c>
      <c r="M16" s="17">
        <v>0</v>
      </c>
      <c r="O16" s="47">
        <f t="shared" si="1"/>
        <v>730</v>
      </c>
      <c r="P16" s="22">
        <v>730000</v>
      </c>
      <c r="Q16" s="41"/>
      <c r="R16" s="56"/>
    </row>
    <row r="17" spans="1:17" ht="14.25" customHeight="1" x14ac:dyDescent="0.35">
      <c r="A17" s="77"/>
      <c r="B17" s="34" t="s">
        <v>43</v>
      </c>
      <c r="C17" s="34"/>
      <c r="D17" s="32" t="s">
        <v>6</v>
      </c>
      <c r="E17" s="32">
        <v>4</v>
      </c>
      <c r="F17" s="32" t="s">
        <v>46</v>
      </c>
      <c r="G17" s="33" t="s">
        <v>50</v>
      </c>
      <c r="H17" s="17">
        <f t="shared" si="0"/>
        <v>0</v>
      </c>
      <c r="I17" s="17">
        <f>O17</f>
        <v>0</v>
      </c>
      <c r="J17" s="17">
        <v>0</v>
      </c>
      <c r="K17" s="17">
        <f>5*O17/95</f>
        <v>0</v>
      </c>
      <c r="L17" s="17">
        <v>0</v>
      </c>
      <c r="M17" s="17">
        <v>0</v>
      </c>
      <c r="O17" s="47">
        <f t="shared" si="1"/>
        <v>0</v>
      </c>
      <c r="P17" s="22">
        <v>0</v>
      </c>
      <c r="Q17" s="41"/>
    </row>
    <row r="18" spans="1:17" ht="14.25" customHeight="1" x14ac:dyDescent="0.35">
      <c r="A18" s="78"/>
      <c r="B18" s="34" t="s">
        <v>44</v>
      </c>
      <c r="C18" s="34"/>
      <c r="D18" s="32" t="s">
        <v>16</v>
      </c>
      <c r="E18" s="32">
        <v>2</v>
      </c>
      <c r="F18" s="33" t="s">
        <v>48</v>
      </c>
      <c r="G18" s="33" t="s">
        <v>49</v>
      </c>
      <c r="H18" s="17">
        <f>O18</f>
        <v>0</v>
      </c>
      <c r="I18" s="17">
        <f>0.85*O18</f>
        <v>0</v>
      </c>
      <c r="J18" s="17">
        <v>0</v>
      </c>
      <c r="K18" s="17">
        <v>0</v>
      </c>
      <c r="L18" s="17">
        <f>0.15*O18</f>
        <v>0</v>
      </c>
      <c r="M18" s="17">
        <v>0</v>
      </c>
      <c r="O18" s="47">
        <f t="shared" si="1"/>
        <v>0</v>
      </c>
      <c r="P18" s="22">
        <v>0</v>
      </c>
      <c r="Q18" s="41"/>
    </row>
    <row r="19" spans="1:17" x14ac:dyDescent="0.35">
      <c r="A19" s="35" t="s">
        <v>36</v>
      </c>
      <c r="B19" s="13" t="s">
        <v>37</v>
      </c>
      <c r="C19" s="34"/>
      <c r="D19" s="32" t="s">
        <v>13</v>
      </c>
      <c r="E19" s="33" t="s">
        <v>62</v>
      </c>
      <c r="F19" s="33" t="s">
        <v>47</v>
      </c>
      <c r="G19" s="33" t="s">
        <v>51</v>
      </c>
      <c r="H19" s="17">
        <f t="shared" si="0"/>
        <v>400</v>
      </c>
      <c r="I19" s="17">
        <f>75*O19/100</f>
        <v>300</v>
      </c>
      <c r="J19" s="17">
        <f>25*O19/100</f>
        <v>100</v>
      </c>
      <c r="K19" s="17">
        <v>0</v>
      </c>
      <c r="L19" s="17">
        <v>0</v>
      </c>
      <c r="M19" s="17">
        <v>0</v>
      </c>
      <c r="N19" s="56"/>
      <c r="O19" s="47">
        <f t="shared" si="1"/>
        <v>400</v>
      </c>
      <c r="P19" s="22">
        <v>400000</v>
      </c>
      <c r="Q19" s="43"/>
    </row>
    <row r="20" spans="1:17" x14ac:dyDescent="0.35">
      <c r="A20" s="80" t="s">
        <v>3</v>
      </c>
      <c r="B20" s="81"/>
      <c r="C20" s="81"/>
      <c r="D20" s="81"/>
      <c r="E20" s="81"/>
      <c r="F20" s="81"/>
      <c r="G20" s="82"/>
      <c r="H20" s="19">
        <f t="shared" ref="H20:M20" si="2">SUM(H6:H19)</f>
        <v>13530.374269005848</v>
      </c>
      <c r="I20" s="19">
        <f t="shared" si="2"/>
        <v>10966.900000000001</v>
      </c>
      <c r="J20" s="19">
        <f t="shared" si="2"/>
        <v>751.70929999999998</v>
      </c>
      <c r="K20" s="19">
        <f t="shared" si="2"/>
        <v>350.10850789473682</v>
      </c>
      <c r="L20" s="19">
        <f t="shared" si="2"/>
        <v>1461.6564611111112</v>
      </c>
      <c r="M20" s="19">
        <f t="shared" si="2"/>
        <v>0</v>
      </c>
    </row>
    <row r="22" spans="1:17" x14ac:dyDescent="0.35">
      <c r="A22" s="2" t="s">
        <v>58</v>
      </c>
      <c r="H22" s="59">
        <f>SUM(H12+H13+H14)</f>
        <v>5514</v>
      </c>
    </row>
    <row r="23" spans="1:17" ht="56" x14ac:dyDescent="0.35">
      <c r="A23" s="36" t="s">
        <v>4</v>
      </c>
      <c r="B23" s="36" t="s">
        <v>1</v>
      </c>
      <c r="C23" s="36" t="s">
        <v>55</v>
      </c>
      <c r="D23" s="36" t="s">
        <v>56</v>
      </c>
      <c r="E23" s="46" t="s">
        <v>66</v>
      </c>
    </row>
    <row r="24" spans="1:17" x14ac:dyDescent="0.35">
      <c r="A24" s="61" t="s">
        <v>68</v>
      </c>
      <c r="B24" s="6" t="s">
        <v>6</v>
      </c>
      <c r="C24" s="17">
        <f>I6+I7+I11+I16+I17</f>
        <v>5230</v>
      </c>
      <c r="D24" s="17">
        <f>J6+J7+J11+J16+J17</f>
        <v>0</v>
      </c>
      <c r="E24" s="17">
        <f>C24+D24</f>
        <v>5230</v>
      </c>
      <c r="H24" s="39"/>
      <c r="I24" s="39"/>
      <c r="J24" s="39"/>
      <c r="K24" s="39"/>
      <c r="L24" s="39"/>
    </row>
    <row r="25" spans="1:17" x14ac:dyDescent="0.35">
      <c r="A25" s="61"/>
      <c r="B25" s="6" t="s">
        <v>7</v>
      </c>
      <c r="C25" s="17">
        <v>0</v>
      </c>
      <c r="D25" s="17">
        <v>0</v>
      </c>
      <c r="E25" s="17">
        <f>SUM(C25:D25)</f>
        <v>0</v>
      </c>
      <c r="H25" s="38"/>
      <c r="I25" s="38"/>
      <c r="J25" s="38"/>
      <c r="K25" s="38"/>
      <c r="L25" s="38"/>
    </row>
    <row r="26" spans="1:17" x14ac:dyDescent="0.35">
      <c r="A26" s="61"/>
      <c r="B26" s="7" t="s">
        <v>67</v>
      </c>
      <c r="C26" s="20">
        <f>C24+C25</f>
        <v>5230</v>
      </c>
      <c r="D26" s="20">
        <f>D24+D25</f>
        <v>0</v>
      </c>
      <c r="E26" s="20">
        <f>E24+E25</f>
        <v>5230</v>
      </c>
    </row>
    <row r="27" spans="1:17" x14ac:dyDescent="0.35">
      <c r="A27" s="61" t="s">
        <v>9</v>
      </c>
      <c r="B27" s="6" t="s">
        <v>10</v>
      </c>
      <c r="C27" s="17">
        <f>I12+I13+I14+I18</f>
        <v>4686.9000000000005</v>
      </c>
      <c r="D27" s="17">
        <f>J12+J13+J14+J18</f>
        <v>401.70929999999998</v>
      </c>
      <c r="E27" s="17">
        <f>C27+D27</f>
        <v>5088.6093000000001</v>
      </c>
    </row>
    <row r="28" spans="1:17" x14ac:dyDescent="0.35">
      <c r="A28" s="61"/>
      <c r="B28" s="7" t="s">
        <v>11</v>
      </c>
      <c r="C28" s="20">
        <f>C27</f>
        <v>4686.9000000000005</v>
      </c>
      <c r="D28" s="20">
        <f>D27</f>
        <v>401.70929999999998</v>
      </c>
      <c r="E28" s="20">
        <f>C28+D28</f>
        <v>5088.6093000000001</v>
      </c>
    </row>
    <row r="29" spans="1:17" x14ac:dyDescent="0.35">
      <c r="A29" s="61" t="s">
        <v>12</v>
      </c>
      <c r="B29" s="3" t="s">
        <v>13</v>
      </c>
      <c r="C29" s="17">
        <f>I8+I9+I10+I15+I19</f>
        <v>1050</v>
      </c>
      <c r="D29" s="17">
        <f>J8+J9+J10+J15+J19</f>
        <v>350</v>
      </c>
      <c r="E29" s="17">
        <f>C29+D29</f>
        <v>1400</v>
      </c>
    </row>
    <row r="30" spans="1:17" x14ac:dyDescent="0.35">
      <c r="A30" s="61"/>
      <c r="B30" s="7" t="s">
        <v>14</v>
      </c>
      <c r="C30" s="20">
        <f t="shared" ref="C30:D30" si="3">C29</f>
        <v>1050</v>
      </c>
      <c r="D30" s="20">
        <f t="shared" si="3"/>
        <v>350</v>
      </c>
      <c r="E30" s="20">
        <f>E29</f>
        <v>1400</v>
      </c>
    </row>
    <row r="31" spans="1:17" x14ac:dyDescent="0.35">
      <c r="A31" s="36" t="s">
        <v>15</v>
      </c>
      <c r="B31" s="7" t="s">
        <v>3</v>
      </c>
      <c r="C31" s="21">
        <f t="shared" ref="C31:D31" si="4">C26+C28+C30</f>
        <v>10966.900000000001</v>
      </c>
      <c r="D31" s="21">
        <f t="shared" si="4"/>
        <v>751.70929999999998</v>
      </c>
      <c r="E31" s="21">
        <f>E26+E28+E30</f>
        <v>11718.6093</v>
      </c>
    </row>
  </sheetData>
  <mergeCells count="21">
    <mergeCell ref="A29:A30"/>
    <mergeCell ref="A8:A11"/>
    <mergeCell ref="A12:A15"/>
    <mergeCell ref="A16:A18"/>
    <mergeCell ref="A20:G20"/>
    <mergeCell ref="A24:A26"/>
    <mergeCell ref="A27:A28"/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5" orientation="landscape" horizontalDpi="300" verticalDpi="300" r:id="rId1"/>
  <ignoredErrors>
    <ignoredError sqref="E8:E19" numberStoredAsText="1"/>
    <ignoredError sqref="G8:G13 G14:G19" twoDigitTextYear="1"/>
    <ignoredError sqref="H18 C29:D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C4" zoomScaleNormal="100" workbookViewId="0">
      <selection activeCell="P13" sqref="P13"/>
    </sheetView>
  </sheetViews>
  <sheetFormatPr defaultColWidth="9.1796875" defaultRowHeight="14" x14ac:dyDescent="0.35"/>
  <cols>
    <col min="1" max="2" width="12.7265625" style="5" customWidth="1"/>
    <col min="3" max="3" width="12.1796875" style="5" customWidth="1"/>
    <col min="4" max="4" width="9.7265625" style="5" customWidth="1"/>
    <col min="5" max="5" width="13.453125" style="5" customWidth="1"/>
    <col min="6" max="6" width="12.1796875" style="5" customWidth="1"/>
    <col min="7" max="7" width="10.7265625" style="5" customWidth="1"/>
    <col min="8" max="10" width="11.453125" style="5" customWidth="1"/>
    <col min="11" max="11" width="13.54296875" style="5" customWidth="1"/>
    <col min="12" max="12" width="10.7265625" style="5" customWidth="1"/>
    <col min="13" max="16" width="9.1796875" style="5"/>
    <col min="17" max="17" width="11" style="5" customWidth="1"/>
    <col min="18" max="16384" width="9.1796875" style="5"/>
  </cols>
  <sheetData>
    <row r="1" spans="1:17" ht="15.5" x14ac:dyDescent="0.35">
      <c r="A1" s="60">
        <v>2020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7" ht="14.25" customHeight="1" x14ac:dyDescent="0.35">
      <c r="A2" s="61" t="s">
        <v>28</v>
      </c>
      <c r="B2" s="62" t="s">
        <v>17</v>
      </c>
      <c r="C2" s="61" t="s">
        <v>18</v>
      </c>
      <c r="D2" s="65" t="s">
        <v>0</v>
      </c>
      <c r="E2" s="66"/>
      <c r="F2" s="66"/>
      <c r="G2" s="67"/>
      <c r="H2" s="65" t="s">
        <v>29</v>
      </c>
      <c r="I2" s="66"/>
      <c r="J2" s="66"/>
      <c r="K2" s="66"/>
      <c r="L2" s="67"/>
      <c r="M2" s="62" t="s">
        <v>27</v>
      </c>
    </row>
    <row r="3" spans="1:17" ht="14.25" customHeight="1" x14ac:dyDescent="0.35">
      <c r="A3" s="61"/>
      <c r="B3" s="63"/>
      <c r="C3" s="61"/>
      <c r="D3" s="68"/>
      <c r="E3" s="69"/>
      <c r="F3" s="69"/>
      <c r="G3" s="70"/>
      <c r="H3" s="68"/>
      <c r="I3" s="69"/>
      <c r="J3" s="69"/>
      <c r="K3" s="69"/>
      <c r="L3" s="70"/>
      <c r="M3" s="63"/>
    </row>
    <row r="4" spans="1:17" ht="15" customHeight="1" x14ac:dyDescent="0.35">
      <c r="A4" s="61"/>
      <c r="B4" s="63"/>
      <c r="C4" s="61"/>
      <c r="D4" s="71" t="s">
        <v>1</v>
      </c>
      <c r="E4" s="71" t="s">
        <v>19</v>
      </c>
      <c r="F4" s="72" t="s">
        <v>20</v>
      </c>
      <c r="G4" s="71" t="s">
        <v>21</v>
      </c>
      <c r="H4" s="72" t="s">
        <v>2</v>
      </c>
      <c r="I4" s="74" t="s">
        <v>22</v>
      </c>
      <c r="J4" s="75"/>
      <c r="K4" s="71" t="s">
        <v>25</v>
      </c>
      <c r="L4" s="71"/>
      <c r="M4" s="63"/>
    </row>
    <row r="5" spans="1:17" ht="56" x14ac:dyDescent="0.35">
      <c r="A5" s="61"/>
      <c r="B5" s="64"/>
      <c r="C5" s="61"/>
      <c r="D5" s="71"/>
      <c r="E5" s="71"/>
      <c r="F5" s="73"/>
      <c r="G5" s="71"/>
      <c r="H5" s="73"/>
      <c r="I5" s="37" t="s">
        <v>23</v>
      </c>
      <c r="J5" s="37" t="s">
        <v>24</v>
      </c>
      <c r="K5" s="37" t="s">
        <v>26</v>
      </c>
      <c r="L5" s="37" t="s">
        <v>53</v>
      </c>
      <c r="M5" s="64"/>
      <c r="O5" s="25" t="s">
        <v>54</v>
      </c>
      <c r="P5" s="4" t="s">
        <v>57</v>
      </c>
      <c r="Q5" s="40"/>
    </row>
    <row r="6" spans="1:17" x14ac:dyDescent="0.35">
      <c r="A6" s="45" t="s">
        <v>30</v>
      </c>
      <c r="B6" s="6" t="s">
        <v>31</v>
      </c>
      <c r="C6" s="6"/>
      <c r="D6" s="32" t="s">
        <v>6</v>
      </c>
      <c r="E6" s="32">
        <v>4</v>
      </c>
      <c r="F6" s="32" t="s">
        <v>46</v>
      </c>
      <c r="G6" s="33" t="s">
        <v>50</v>
      </c>
      <c r="H6" s="17">
        <f>SUM(I6:L6)</f>
        <v>2105.2631578947367</v>
      </c>
      <c r="I6" s="17">
        <f>O6</f>
        <v>2000</v>
      </c>
      <c r="J6" s="17">
        <v>0</v>
      </c>
      <c r="K6" s="17">
        <f>5*O6/95</f>
        <v>105.26315789473684</v>
      </c>
      <c r="L6" s="17">
        <v>0</v>
      </c>
      <c r="M6" s="17">
        <v>0</v>
      </c>
      <c r="O6" s="47">
        <f>P6/1000</f>
        <v>2000</v>
      </c>
      <c r="P6" s="22">
        <v>2000000</v>
      </c>
      <c r="Q6" s="41"/>
    </row>
    <row r="7" spans="1:17" x14ac:dyDescent="0.35">
      <c r="A7" s="45" t="s">
        <v>32</v>
      </c>
      <c r="B7" s="6" t="s">
        <v>33</v>
      </c>
      <c r="C7" s="6"/>
      <c r="D7" s="32" t="s">
        <v>6</v>
      </c>
      <c r="E7" s="32">
        <v>4</v>
      </c>
      <c r="F7" s="32" t="s">
        <v>46</v>
      </c>
      <c r="G7" s="33" t="s">
        <v>50</v>
      </c>
      <c r="H7" s="17">
        <f t="shared" ref="H7:H19" si="0">SUM(I7:L7)</f>
        <v>1052.6315789473683</v>
      </c>
      <c r="I7" s="17">
        <f>O7</f>
        <v>1000</v>
      </c>
      <c r="J7" s="17">
        <v>0</v>
      </c>
      <c r="K7" s="17">
        <f>5*O7/95</f>
        <v>52.631578947368418</v>
      </c>
      <c r="L7" s="17">
        <v>0</v>
      </c>
      <c r="M7" s="17">
        <v>0</v>
      </c>
      <c r="O7" s="47">
        <f t="shared" ref="O7:O19" si="1">P7/1000</f>
        <v>1000</v>
      </c>
      <c r="P7" s="22">
        <v>1000000</v>
      </c>
      <c r="Q7" s="41"/>
    </row>
    <row r="8" spans="1:17" ht="14.25" customHeight="1" x14ac:dyDescent="0.35">
      <c r="A8" s="76" t="s">
        <v>38</v>
      </c>
      <c r="B8" s="6" t="s">
        <v>39</v>
      </c>
      <c r="C8" s="6"/>
      <c r="D8" s="32" t="s">
        <v>13</v>
      </c>
      <c r="E8" s="33" t="s">
        <v>62</v>
      </c>
      <c r="F8" s="32" t="s">
        <v>47</v>
      </c>
      <c r="G8" s="33" t="s">
        <v>51</v>
      </c>
      <c r="H8" s="17">
        <f t="shared" si="0"/>
        <v>0</v>
      </c>
      <c r="I8" s="17">
        <f>75*O8/100</f>
        <v>0</v>
      </c>
      <c r="J8" s="17">
        <f>25*O8/100</f>
        <v>0</v>
      </c>
      <c r="K8" s="17">
        <v>0</v>
      </c>
      <c r="L8" s="17">
        <f>55*O8/45</f>
        <v>0</v>
      </c>
      <c r="M8" s="17">
        <v>0</v>
      </c>
      <c r="O8" s="47">
        <f t="shared" si="1"/>
        <v>0</v>
      </c>
      <c r="P8" s="22">
        <v>0</v>
      </c>
      <c r="Q8" s="41"/>
    </row>
    <row r="9" spans="1:17" ht="14.25" customHeight="1" x14ac:dyDescent="0.35">
      <c r="A9" s="77"/>
      <c r="B9" s="6" t="s">
        <v>60</v>
      </c>
      <c r="C9" s="6"/>
      <c r="D9" s="32" t="s">
        <v>13</v>
      </c>
      <c r="E9" s="33" t="s">
        <v>62</v>
      </c>
      <c r="F9" s="32" t="s">
        <v>47</v>
      </c>
      <c r="G9" s="33" t="s">
        <v>51</v>
      </c>
      <c r="H9" s="17">
        <f t="shared" si="0"/>
        <v>1000</v>
      </c>
      <c r="I9" s="17">
        <f>75*O9/100</f>
        <v>375</v>
      </c>
      <c r="J9" s="17">
        <f>25*O9/100</f>
        <v>125</v>
      </c>
      <c r="K9" s="17">
        <v>0</v>
      </c>
      <c r="L9" s="17">
        <f>50*O9/50</f>
        <v>500</v>
      </c>
      <c r="M9" s="17">
        <v>0</v>
      </c>
      <c r="O9" s="47">
        <f t="shared" si="1"/>
        <v>500</v>
      </c>
      <c r="P9" s="22">
        <v>500000</v>
      </c>
      <c r="Q9" s="41"/>
    </row>
    <row r="10" spans="1:17" ht="14.25" customHeight="1" x14ac:dyDescent="0.35">
      <c r="A10" s="77"/>
      <c r="B10" s="6" t="s">
        <v>61</v>
      </c>
      <c r="C10" s="6"/>
      <c r="D10" s="32" t="s">
        <v>13</v>
      </c>
      <c r="E10" s="33" t="s">
        <v>62</v>
      </c>
      <c r="F10" s="32" t="s">
        <v>47</v>
      </c>
      <c r="G10" s="33" t="s">
        <v>51</v>
      </c>
      <c r="H10" s="17">
        <f t="shared" si="0"/>
        <v>0</v>
      </c>
      <c r="I10" s="17">
        <f>75*O10/100</f>
        <v>0</v>
      </c>
      <c r="J10" s="17">
        <f>25*O10/100</f>
        <v>0</v>
      </c>
      <c r="K10" s="17">
        <v>0</v>
      </c>
      <c r="L10" s="17">
        <f>50*O10/50</f>
        <v>0</v>
      </c>
      <c r="M10" s="17">
        <v>0</v>
      </c>
      <c r="O10" s="47">
        <f t="shared" si="1"/>
        <v>0</v>
      </c>
      <c r="P10" s="22">
        <v>0</v>
      </c>
      <c r="Q10" s="41"/>
    </row>
    <row r="11" spans="1:17" ht="14.25" customHeight="1" x14ac:dyDescent="0.35">
      <c r="A11" s="78"/>
      <c r="B11" s="6" t="s">
        <v>40</v>
      </c>
      <c r="C11" s="6"/>
      <c r="D11" s="32" t="s">
        <v>6</v>
      </c>
      <c r="E11" s="32">
        <v>4</v>
      </c>
      <c r="F11" s="32" t="s">
        <v>46</v>
      </c>
      <c r="G11" s="33" t="s">
        <v>50</v>
      </c>
      <c r="H11" s="17">
        <f t="shared" si="0"/>
        <v>0</v>
      </c>
      <c r="I11" s="17">
        <f>O11</f>
        <v>0</v>
      </c>
      <c r="J11" s="17">
        <v>0</v>
      </c>
      <c r="K11" s="17">
        <f>5*O11/95</f>
        <v>0</v>
      </c>
      <c r="L11" s="17">
        <v>0</v>
      </c>
      <c r="M11" s="17">
        <v>0</v>
      </c>
      <c r="O11" s="47">
        <f t="shared" si="1"/>
        <v>0</v>
      </c>
      <c r="P11" s="22">
        <v>0</v>
      </c>
      <c r="Q11" s="41"/>
    </row>
    <row r="12" spans="1:17" ht="14.25" customHeight="1" x14ac:dyDescent="0.35">
      <c r="A12" s="76" t="s">
        <v>34</v>
      </c>
      <c r="B12" s="6" t="s">
        <v>65</v>
      </c>
      <c r="C12" s="6"/>
      <c r="D12" s="32" t="s">
        <v>16</v>
      </c>
      <c r="E12" s="32">
        <v>2</v>
      </c>
      <c r="F12" s="33" t="s">
        <v>48</v>
      </c>
      <c r="G12" s="33" t="s">
        <v>49</v>
      </c>
      <c r="H12" s="17">
        <f>O12</f>
        <v>700</v>
      </c>
      <c r="I12" s="17">
        <f>0.85*O12</f>
        <v>595</v>
      </c>
      <c r="J12" s="17">
        <f>0.05*O12</f>
        <v>35</v>
      </c>
      <c r="K12" s="17">
        <f>0.025*O12</f>
        <v>17.5</v>
      </c>
      <c r="L12" s="17">
        <f>0.075*O12</f>
        <v>52.5</v>
      </c>
      <c r="M12" s="17">
        <v>0</v>
      </c>
      <c r="O12" s="47">
        <f t="shared" si="1"/>
        <v>700</v>
      </c>
      <c r="P12" s="22">
        <v>700000</v>
      </c>
      <c r="Q12" s="41"/>
    </row>
    <row r="13" spans="1:17" ht="14.25" customHeight="1" x14ac:dyDescent="0.35">
      <c r="A13" s="79"/>
      <c r="B13" s="6" t="s">
        <v>64</v>
      </c>
      <c r="C13" s="34"/>
      <c r="D13" s="32" t="s">
        <v>16</v>
      </c>
      <c r="E13" s="32">
        <v>2</v>
      </c>
      <c r="F13" s="33" t="s">
        <v>48</v>
      </c>
      <c r="G13" s="33" t="s">
        <v>49</v>
      </c>
      <c r="H13" s="17">
        <f>O13</f>
        <v>1200</v>
      </c>
      <c r="I13" s="17">
        <f>0.85*O13</f>
        <v>1020</v>
      </c>
      <c r="J13" s="17">
        <f>0.08*O13</f>
        <v>96</v>
      </c>
      <c r="K13" s="17">
        <f>0.01*O13</f>
        <v>12</v>
      </c>
      <c r="L13" s="17">
        <f>0.06*O13</f>
        <v>72</v>
      </c>
      <c r="M13" s="17">
        <v>0</v>
      </c>
      <c r="O13" s="47">
        <f t="shared" si="1"/>
        <v>1200</v>
      </c>
      <c r="P13" s="84">
        <v>1200000</v>
      </c>
      <c r="Q13" s="41"/>
    </row>
    <row r="14" spans="1:17" ht="14.25" customHeight="1" x14ac:dyDescent="0.35">
      <c r="A14" s="77"/>
      <c r="B14" s="34" t="s">
        <v>35</v>
      </c>
      <c r="C14" s="34"/>
      <c r="D14" s="32" t="s">
        <v>16</v>
      </c>
      <c r="E14" s="32">
        <v>2</v>
      </c>
      <c r="F14" s="33" t="s">
        <v>48</v>
      </c>
      <c r="G14" s="33" t="s">
        <v>49</v>
      </c>
      <c r="H14" s="17">
        <f>O14</f>
        <v>550</v>
      </c>
      <c r="I14" s="17">
        <f>0.85*O14</f>
        <v>467.5</v>
      </c>
      <c r="J14" s="17">
        <f>0.08*O14</f>
        <v>44</v>
      </c>
      <c r="K14" s="17">
        <f>0.01*O14</f>
        <v>5.5</v>
      </c>
      <c r="L14" s="17">
        <f>0.06*O14</f>
        <v>33</v>
      </c>
      <c r="M14" s="17">
        <v>0</v>
      </c>
      <c r="O14" s="47">
        <f t="shared" si="1"/>
        <v>550</v>
      </c>
      <c r="P14" s="22">
        <v>550000</v>
      </c>
      <c r="Q14" s="41"/>
    </row>
    <row r="15" spans="1:17" ht="14.25" customHeight="1" x14ac:dyDescent="0.35">
      <c r="A15" s="78"/>
      <c r="B15" s="34" t="s">
        <v>41</v>
      </c>
      <c r="C15" s="34"/>
      <c r="D15" s="32" t="s">
        <v>13</v>
      </c>
      <c r="E15" s="33" t="s">
        <v>62</v>
      </c>
      <c r="F15" s="32" t="s">
        <v>47</v>
      </c>
      <c r="G15" s="33" t="s">
        <v>52</v>
      </c>
      <c r="H15" s="17">
        <f t="shared" si="0"/>
        <v>0</v>
      </c>
      <c r="I15" s="17">
        <f>75*O15/100</f>
        <v>0</v>
      </c>
      <c r="J15" s="17">
        <f>25*O15/100</f>
        <v>0</v>
      </c>
      <c r="K15" s="17">
        <v>0</v>
      </c>
      <c r="L15" s="17">
        <f>10*O15/90</f>
        <v>0</v>
      </c>
      <c r="M15" s="17">
        <v>0</v>
      </c>
      <c r="O15" s="47">
        <f t="shared" si="1"/>
        <v>0</v>
      </c>
      <c r="P15" s="22">
        <v>0</v>
      </c>
      <c r="Q15" s="42"/>
    </row>
    <row r="16" spans="1:17" x14ac:dyDescent="0.35">
      <c r="A16" s="76" t="s">
        <v>45</v>
      </c>
      <c r="B16" s="34" t="s">
        <v>42</v>
      </c>
      <c r="C16" s="34"/>
      <c r="D16" s="32" t="s">
        <v>6</v>
      </c>
      <c r="E16" s="32">
        <v>4</v>
      </c>
      <c r="F16" s="32" t="s">
        <v>46</v>
      </c>
      <c r="G16" s="33" t="s">
        <v>50</v>
      </c>
      <c r="H16" s="17">
        <f t="shared" si="0"/>
        <v>0</v>
      </c>
      <c r="I16" s="17">
        <f>O16</f>
        <v>0</v>
      </c>
      <c r="J16" s="17">
        <v>0</v>
      </c>
      <c r="K16" s="17">
        <f>5*O16/95</f>
        <v>0</v>
      </c>
      <c r="L16" s="17">
        <v>0</v>
      </c>
      <c r="M16" s="17">
        <v>0</v>
      </c>
      <c r="O16" s="47">
        <f t="shared" si="1"/>
        <v>0</v>
      </c>
      <c r="P16" s="22">
        <v>0</v>
      </c>
      <c r="Q16" s="41"/>
    </row>
    <row r="17" spans="1:17" ht="14.25" customHeight="1" x14ac:dyDescent="0.35">
      <c r="A17" s="77"/>
      <c r="B17" s="34" t="s">
        <v>43</v>
      </c>
      <c r="C17" s="34"/>
      <c r="D17" s="32" t="s">
        <v>6</v>
      </c>
      <c r="E17" s="32">
        <v>4</v>
      </c>
      <c r="F17" s="32" t="s">
        <v>46</v>
      </c>
      <c r="G17" s="33" t="s">
        <v>50</v>
      </c>
      <c r="H17" s="17">
        <f t="shared" si="0"/>
        <v>1052.6315789473683</v>
      </c>
      <c r="I17" s="17">
        <f>O17</f>
        <v>1000</v>
      </c>
      <c r="J17" s="17">
        <v>0</v>
      </c>
      <c r="K17" s="17">
        <f>5*O17/95</f>
        <v>52.631578947368418</v>
      </c>
      <c r="L17" s="17">
        <v>0</v>
      </c>
      <c r="M17" s="17">
        <v>0</v>
      </c>
      <c r="O17" s="47">
        <f t="shared" si="1"/>
        <v>1000</v>
      </c>
      <c r="P17" s="22">
        <v>1000000</v>
      </c>
      <c r="Q17" s="41"/>
    </row>
    <row r="18" spans="1:17" ht="14.25" customHeight="1" x14ac:dyDescent="0.35">
      <c r="A18" s="78"/>
      <c r="B18" s="34" t="s">
        <v>44</v>
      </c>
      <c r="C18" s="34"/>
      <c r="D18" s="32" t="s">
        <v>16</v>
      </c>
      <c r="E18" s="32">
        <v>2</v>
      </c>
      <c r="F18" s="33" t="s">
        <v>48</v>
      </c>
      <c r="G18" s="33" t="s">
        <v>49</v>
      </c>
      <c r="H18" s="17">
        <f>O18</f>
        <v>500</v>
      </c>
      <c r="I18" s="17">
        <f>0.85*O18</f>
        <v>425</v>
      </c>
      <c r="J18" s="17">
        <v>0</v>
      </c>
      <c r="K18" s="17">
        <v>0</v>
      </c>
      <c r="L18" s="17">
        <f>0.15*O18</f>
        <v>75</v>
      </c>
      <c r="M18" s="17">
        <v>0</v>
      </c>
      <c r="O18" s="47">
        <f t="shared" si="1"/>
        <v>500</v>
      </c>
      <c r="P18" s="22">
        <v>500000</v>
      </c>
      <c r="Q18" s="43">
        <f>SUM(P12+P13+P14+P18)</f>
        <v>2950000</v>
      </c>
    </row>
    <row r="19" spans="1:17" x14ac:dyDescent="0.35">
      <c r="A19" s="35" t="s">
        <v>36</v>
      </c>
      <c r="B19" s="13" t="s">
        <v>37</v>
      </c>
      <c r="C19" s="34"/>
      <c r="D19" s="32" t="s">
        <v>13</v>
      </c>
      <c r="E19" s="33" t="s">
        <v>62</v>
      </c>
      <c r="F19" s="33" t="s">
        <v>47</v>
      </c>
      <c r="G19" s="33" t="s">
        <v>51</v>
      </c>
      <c r="H19" s="17">
        <f t="shared" si="0"/>
        <v>0</v>
      </c>
      <c r="I19" s="17">
        <f>75*O19/100</f>
        <v>0</v>
      </c>
      <c r="J19" s="17">
        <f>25*O19/100</f>
        <v>0</v>
      </c>
      <c r="K19" s="17">
        <v>0</v>
      </c>
      <c r="L19" s="17">
        <v>0</v>
      </c>
      <c r="M19" s="17">
        <v>0</v>
      </c>
      <c r="O19" s="47">
        <f t="shared" si="1"/>
        <v>0</v>
      </c>
      <c r="P19" s="22">
        <v>0</v>
      </c>
      <c r="Q19" s="43"/>
    </row>
    <row r="20" spans="1:17" x14ac:dyDescent="0.35">
      <c r="A20" s="80" t="s">
        <v>3</v>
      </c>
      <c r="B20" s="81"/>
      <c r="C20" s="81"/>
      <c r="D20" s="81"/>
      <c r="E20" s="81"/>
      <c r="F20" s="81"/>
      <c r="G20" s="82"/>
      <c r="H20" s="19">
        <f t="shared" ref="H20:M20" si="2">SUM(H6:H19)</f>
        <v>8160.5263157894733</v>
      </c>
      <c r="I20" s="19">
        <f t="shared" si="2"/>
        <v>6882.5</v>
      </c>
      <c r="J20" s="19">
        <f t="shared" si="2"/>
        <v>300</v>
      </c>
      <c r="K20" s="19">
        <f t="shared" si="2"/>
        <v>245.52631578947367</v>
      </c>
      <c r="L20" s="19">
        <f t="shared" si="2"/>
        <v>732.5</v>
      </c>
      <c r="M20" s="19">
        <f t="shared" si="2"/>
        <v>0</v>
      </c>
    </row>
    <row r="22" spans="1:17" x14ac:dyDescent="0.35">
      <c r="A22" s="2" t="s">
        <v>58</v>
      </c>
    </row>
    <row r="23" spans="1:17" ht="56" x14ac:dyDescent="0.35">
      <c r="A23" s="36" t="s">
        <v>4</v>
      </c>
      <c r="B23" s="36" t="s">
        <v>1</v>
      </c>
      <c r="C23" s="36" t="s">
        <v>55</v>
      </c>
      <c r="D23" s="36" t="s">
        <v>56</v>
      </c>
      <c r="E23" s="46" t="s">
        <v>66</v>
      </c>
    </row>
    <row r="24" spans="1:17" x14ac:dyDescent="0.35">
      <c r="A24" s="61" t="s">
        <v>68</v>
      </c>
      <c r="B24" s="6" t="s">
        <v>6</v>
      </c>
      <c r="C24" s="17">
        <f>I6+I7+I11+I16+I17</f>
        <v>4000</v>
      </c>
      <c r="D24" s="17">
        <f>J6+J7+J11+J16+J17</f>
        <v>0</v>
      </c>
      <c r="E24" s="17">
        <f>C24+D24</f>
        <v>4000</v>
      </c>
      <c r="H24" s="39"/>
      <c r="I24" s="39"/>
      <c r="J24" s="39"/>
      <c r="K24" s="39"/>
      <c r="L24" s="39"/>
    </row>
    <row r="25" spans="1:17" x14ac:dyDescent="0.35">
      <c r="A25" s="61"/>
      <c r="B25" s="6" t="s">
        <v>7</v>
      </c>
      <c r="C25" s="17">
        <v>0</v>
      </c>
      <c r="D25" s="17">
        <v>0</v>
      </c>
      <c r="E25" s="17">
        <f>SUM(C25:D25)</f>
        <v>0</v>
      </c>
      <c r="H25" s="38"/>
      <c r="I25" s="38"/>
      <c r="J25" s="38"/>
      <c r="K25" s="38"/>
      <c r="L25" s="38"/>
    </row>
    <row r="26" spans="1:17" x14ac:dyDescent="0.35">
      <c r="A26" s="61"/>
      <c r="B26" s="7" t="s">
        <v>67</v>
      </c>
      <c r="C26" s="20">
        <f>C24+C25</f>
        <v>4000</v>
      </c>
      <c r="D26" s="20">
        <f>D24+D25</f>
        <v>0</v>
      </c>
      <c r="E26" s="20">
        <f>E24+E25</f>
        <v>4000</v>
      </c>
    </row>
    <row r="27" spans="1:17" x14ac:dyDescent="0.35">
      <c r="A27" s="61" t="s">
        <v>9</v>
      </c>
      <c r="B27" s="6" t="s">
        <v>10</v>
      </c>
      <c r="C27" s="17">
        <f>I12+I13+I14+I18</f>
        <v>2507.5</v>
      </c>
      <c r="D27" s="17">
        <f>J12+J13+J14+J18</f>
        <v>175</v>
      </c>
      <c r="E27" s="17">
        <f>C27+D27</f>
        <v>2682.5</v>
      </c>
    </row>
    <row r="28" spans="1:17" x14ac:dyDescent="0.35">
      <c r="A28" s="61"/>
      <c r="B28" s="7" t="s">
        <v>11</v>
      </c>
      <c r="C28" s="20">
        <f>C27</f>
        <v>2507.5</v>
      </c>
      <c r="D28" s="20">
        <f>D27</f>
        <v>175</v>
      </c>
      <c r="E28" s="20">
        <f>E27</f>
        <v>2682.5</v>
      </c>
    </row>
    <row r="29" spans="1:17" x14ac:dyDescent="0.35">
      <c r="A29" s="61" t="s">
        <v>12</v>
      </c>
      <c r="B29" s="3" t="s">
        <v>13</v>
      </c>
      <c r="C29" s="17">
        <f>I8+I9+I10+I15+I19</f>
        <v>375</v>
      </c>
      <c r="D29" s="17">
        <f>J8+J9+J10+J15+J19</f>
        <v>125</v>
      </c>
      <c r="E29" s="17">
        <f>C29+D29</f>
        <v>500</v>
      </c>
    </row>
    <row r="30" spans="1:17" x14ac:dyDescent="0.35">
      <c r="A30" s="61"/>
      <c r="B30" s="7" t="s">
        <v>14</v>
      </c>
      <c r="C30" s="20">
        <f t="shared" ref="C30:D30" si="3">C29</f>
        <v>375</v>
      </c>
      <c r="D30" s="20">
        <f t="shared" si="3"/>
        <v>125</v>
      </c>
      <c r="E30" s="20">
        <f>E29</f>
        <v>500</v>
      </c>
    </row>
    <row r="31" spans="1:17" x14ac:dyDescent="0.35">
      <c r="A31" s="36" t="s">
        <v>15</v>
      </c>
      <c r="B31" s="7" t="s">
        <v>3</v>
      </c>
      <c r="C31" s="21">
        <f t="shared" ref="C31:D31" si="4">C26+C28+C30</f>
        <v>6882.5</v>
      </c>
      <c r="D31" s="21">
        <f t="shared" si="4"/>
        <v>300</v>
      </c>
      <c r="E31" s="21">
        <f>E26+E28+E30</f>
        <v>7182.5</v>
      </c>
    </row>
  </sheetData>
  <mergeCells count="21">
    <mergeCell ref="A29:A30"/>
    <mergeCell ref="A8:A11"/>
    <mergeCell ref="A12:A15"/>
    <mergeCell ref="A16:A18"/>
    <mergeCell ref="A20:G20"/>
    <mergeCell ref="A24:A26"/>
    <mergeCell ref="A27:A28"/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5" orientation="landscape" horizontalDpi="300" verticalDpi="300" r:id="rId1"/>
  <ignoredErrors>
    <ignoredError sqref="E8:E19" numberStoredAsText="1"/>
    <ignoredError sqref="G8:G13 G14:G19" twoDigitTextYear="1"/>
    <ignoredError sqref="H18 C29:E29 E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2" zoomScaleNormal="100" workbookViewId="0">
      <selection activeCell="P14" sqref="P14"/>
    </sheetView>
  </sheetViews>
  <sheetFormatPr defaultColWidth="9.1796875" defaultRowHeight="14" x14ac:dyDescent="0.35"/>
  <cols>
    <col min="1" max="2" width="12.7265625" style="5" customWidth="1"/>
    <col min="3" max="3" width="12.1796875" style="5" customWidth="1"/>
    <col min="4" max="4" width="9.7265625" style="5" customWidth="1"/>
    <col min="5" max="5" width="13.453125" style="5" customWidth="1"/>
    <col min="6" max="6" width="12.1796875" style="5" customWidth="1"/>
    <col min="7" max="7" width="10.7265625" style="5" customWidth="1"/>
    <col min="8" max="10" width="11.453125" style="5" customWidth="1"/>
    <col min="11" max="11" width="13.54296875" style="5" customWidth="1"/>
    <col min="12" max="12" width="10.7265625" style="5" customWidth="1"/>
    <col min="13" max="16" width="9.1796875" style="5"/>
    <col min="17" max="17" width="11" style="5" customWidth="1"/>
    <col min="18" max="16384" width="9.1796875" style="5"/>
  </cols>
  <sheetData>
    <row r="1" spans="1:17" ht="15.5" x14ac:dyDescent="0.35">
      <c r="A1" s="60">
        <v>2021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7" ht="14.25" customHeight="1" x14ac:dyDescent="0.35">
      <c r="A2" s="61" t="s">
        <v>28</v>
      </c>
      <c r="B2" s="62" t="s">
        <v>17</v>
      </c>
      <c r="C2" s="61" t="s">
        <v>18</v>
      </c>
      <c r="D2" s="65" t="s">
        <v>0</v>
      </c>
      <c r="E2" s="66"/>
      <c r="F2" s="66"/>
      <c r="G2" s="67"/>
      <c r="H2" s="65" t="s">
        <v>29</v>
      </c>
      <c r="I2" s="66"/>
      <c r="J2" s="66"/>
      <c r="K2" s="66"/>
      <c r="L2" s="67"/>
      <c r="M2" s="62" t="s">
        <v>27</v>
      </c>
    </row>
    <row r="3" spans="1:17" ht="14.25" customHeight="1" x14ac:dyDescent="0.35">
      <c r="A3" s="61"/>
      <c r="B3" s="63"/>
      <c r="C3" s="61"/>
      <c r="D3" s="68"/>
      <c r="E3" s="69"/>
      <c r="F3" s="69"/>
      <c r="G3" s="70"/>
      <c r="H3" s="68"/>
      <c r="I3" s="69"/>
      <c r="J3" s="69"/>
      <c r="K3" s="69"/>
      <c r="L3" s="70"/>
      <c r="M3" s="63"/>
    </row>
    <row r="4" spans="1:17" ht="15" customHeight="1" x14ac:dyDescent="0.35">
      <c r="A4" s="61"/>
      <c r="B4" s="63"/>
      <c r="C4" s="61"/>
      <c r="D4" s="71" t="s">
        <v>1</v>
      </c>
      <c r="E4" s="71" t="s">
        <v>19</v>
      </c>
      <c r="F4" s="72" t="s">
        <v>20</v>
      </c>
      <c r="G4" s="71" t="s">
        <v>21</v>
      </c>
      <c r="H4" s="72" t="s">
        <v>2</v>
      </c>
      <c r="I4" s="74" t="s">
        <v>22</v>
      </c>
      <c r="J4" s="75"/>
      <c r="K4" s="71" t="s">
        <v>25</v>
      </c>
      <c r="L4" s="71"/>
      <c r="M4" s="63"/>
    </row>
    <row r="5" spans="1:17" ht="56" x14ac:dyDescent="0.35">
      <c r="A5" s="61"/>
      <c r="B5" s="64"/>
      <c r="C5" s="61"/>
      <c r="D5" s="71"/>
      <c r="E5" s="71"/>
      <c r="F5" s="73"/>
      <c r="G5" s="71"/>
      <c r="H5" s="73"/>
      <c r="I5" s="37" t="s">
        <v>23</v>
      </c>
      <c r="J5" s="37" t="s">
        <v>24</v>
      </c>
      <c r="K5" s="37" t="s">
        <v>26</v>
      </c>
      <c r="L5" s="37" t="s">
        <v>53</v>
      </c>
      <c r="M5" s="64"/>
      <c r="O5" s="25" t="s">
        <v>54</v>
      </c>
      <c r="P5" s="4" t="s">
        <v>57</v>
      </c>
      <c r="Q5" s="40"/>
    </row>
    <row r="6" spans="1:17" x14ac:dyDescent="0.35">
      <c r="A6" s="45" t="s">
        <v>30</v>
      </c>
      <c r="B6" s="6" t="s">
        <v>31</v>
      </c>
      <c r="C6" s="6"/>
      <c r="D6" s="32" t="s">
        <v>6</v>
      </c>
      <c r="E6" s="32">
        <v>4</v>
      </c>
      <c r="F6" s="32" t="s">
        <v>46</v>
      </c>
      <c r="G6" s="33" t="s">
        <v>50</v>
      </c>
      <c r="H6" s="17">
        <f>SUM(I6:L6)</f>
        <v>1052.6315789473683</v>
      </c>
      <c r="I6" s="17">
        <f>O6</f>
        <v>1000</v>
      </c>
      <c r="J6" s="17">
        <v>0</v>
      </c>
      <c r="K6" s="17">
        <f>5*O6/95</f>
        <v>52.631578947368418</v>
      </c>
      <c r="L6" s="17">
        <v>0</v>
      </c>
      <c r="M6" s="17">
        <v>0</v>
      </c>
      <c r="O6" s="47">
        <f>P6/1000</f>
        <v>1000</v>
      </c>
      <c r="P6" s="22">
        <v>1000000</v>
      </c>
      <c r="Q6" s="41"/>
    </row>
    <row r="7" spans="1:17" x14ac:dyDescent="0.35">
      <c r="A7" s="45" t="s">
        <v>32</v>
      </c>
      <c r="B7" s="6" t="s">
        <v>33</v>
      </c>
      <c r="C7" s="6"/>
      <c r="D7" s="32" t="s">
        <v>6</v>
      </c>
      <c r="E7" s="32">
        <v>4</v>
      </c>
      <c r="F7" s="32" t="s">
        <v>46</v>
      </c>
      <c r="G7" s="33" t="s">
        <v>50</v>
      </c>
      <c r="H7" s="17">
        <f t="shared" ref="H7:H19" si="0">SUM(I7:L7)</f>
        <v>0</v>
      </c>
      <c r="I7" s="17">
        <f>O7</f>
        <v>0</v>
      </c>
      <c r="J7" s="17">
        <v>0</v>
      </c>
      <c r="K7" s="17">
        <f>5*O7/95</f>
        <v>0</v>
      </c>
      <c r="L7" s="17">
        <v>0</v>
      </c>
      <c r="M7" s="17">
        <v>0</v>
      </c>
      <c r="O7" s="47">
        <f t="shared" ref="O7:O19" si="1">P7/1000</f>
        <v>0</v>
      </c>
      <c r="P7" s="22">
        <v>0</v>
      </c>
      <c r="Q7" s="41"/>
    </row>
    <row r="8" spans="1:17" ht="14.25" customHeight="1" x14ac:dyDescent="0.35">
      <c r="A8" s="76" t="s">
        <v>38</v>
      </c>
      <c r="B8" s="6" t="s">
        <v>39</v>
      </c>
      <c r="C8" s="6"/>
      <c r="D8" s="32" t="s">
        <v>13</v>
      </c>
      <c r="E8" s="33" t="s">
        <v>62</v>
      </c>
      <c r="F8" s="32" t="s">
        <v>47</v>
      </c>
      <c r="G8" s="33" t="s">
        <v>51</v>
      </c>
      <c r="H8" s="17">
        <f t="shared" si="0"/>
        <v>0</v>
      </c>
      <c r="I8" s="17">
        <f>75*O8/100</f>
        <v>0</v>
      </c>
      <c r="J8" s="17">
        <f>25*O8/100</f>
        <v>0</v>
      </c>
      <c r="K8" s="17">
        <v>0</v>
      </c>
      <c r="L8" s="17">
        <f>55*O8/45</f>
        <v>0</v>
      </c>
      <c r="M8" s="17">
        <v>0</v>
      </c>
      <c r="O8" s="47">
        <f t="shared" si="1"/>
        <v>0</v>
      </c>
      <c r="P8" s="22">
        <v>0</v>
      </c>
      <c r="Q8" s="41"/>
    </row>
    <row r="9" spans="1:17" ht="14.25" customHeight="1" x14ac:dyDescent="0.35">
      <c r="A9" s="77"/>
      <c r="B9" s="6" t="s">
        <v>60</v>
      </c>
      <c r="C9" s="6"/>
      <c r="D9" s="32" t="s">
        <v>13</v>
      </c>
      <c r="E9" s="33" t="s">
        <v>62</v>
      </c>
      <c r="F9" s="32" t="s">
        <v>47</v>
      </c>
      <c r="G9" s="33" t="s">
        <v>51</v>
      </c>
      <c r="H9" s="17">
        <f t="shared" si="0"/>
        <v>0</v>
      </c>
      <c r="I9" s="17">
        <f>75*O9/100</f>
        <v>0</v>
      </c>
      <c r="J9" s="17">
        <f>25*O9/100</f>
        <v>0</v>
      </c>
      <c r="K9" s="17">
        <v>0</v>
      </c>
      <c r="L9" s="17">
        <f>50*O9/50</f>
        <v>0</v>
      </c>
      <c r="M9" s="17">
        <v>0</v>
      </c>
      <c r="O9" s="47">
        <f t="shared" si="1"/>
        <v>0</v>
      </c>
      <c r="P9" s="22">
        <v>0</v>
      </c>
      <c r="Q9" s="41"/>
    </row>
    <row r="10" spans="1:17" ht="14.25" customHeight="1" x14ac:dyDescent="0.35">
      <c r="A10" s="77"/>
      <c r="B10" s="6" t="s">
        <v>61</v>
      </c>
      <c r="C10" s="6"/>
      <c r="D10" s="32" t="s">
        <v>13</v>
      </c>
      <c r="E10" s="33" t="s">
        <v>62</v>
      </c>
      <c r="F10" s="32" t="s">
        <v>47</v>
      </c>
      <c r="G10" s="33" t="s">
        <v>51</v>
      </c>
      <c r="H10" s="17">
        <f t="shared" si="0"/>
        <v>0</v>
      </c>
      <c r="I10" s="17">
        <f>75*O10/100</f>
        <v>0</v>
      </c>
      <c r="J10" s="17">
        <f>25*O10/100</f>
        <v>0</v>
      </c>
      <c r="K10" s="17">
        <v>0</v>
      </c>
      <c r="L10" s="17">
        <f>50*O10/50</f>
        <v>0</v>
      </c>
      <c r="M10" s="17">
        <v>0</v>
      </c>
      <c r="O10" s="47">
        <f t="shared" si="1"/>
        <v>0</v>
      </c>
      <c r="P10" s="22">
        <v>0</v>
      </c>
      <c r="Q10" s="41"/>
    </row>
    <row r="11" spans="1:17" ht="14.25" customHeight="1" x14ac:dyDescent="0.35">
      <c r="A11" s="78"/>
      <c r="B11" s="6" t="s">
        <v>40</v>
      </c>
      <c r="C11" s="6"/>
      <c r="D11" s="32" t="s">
        <v>6</v>
      </c>
      <c r="E11" s="32">
        <v>4</v>
      </c>
      <c r="F11" s="32" t="s">
        <v>46</v>
      </c>
      <c r="G11" s="33" t="s">
        <v>50</v>
      </c>
      <c r="H11" s="17">
        <f t="shared" si="0"/>
        <v>1052.6315789473683</v>
      </c>
      <c r="I11" s="17">
        <f>O11</f>
        <v>1000</v>
      </c>
      <c r="J11" s="17">
        <v>0</v>
      </c>
      <c r="K11" s="17">
        <f>5*O11/95</f>
        <v>52.631578947368418</v>
      </c>
      <c r="L11" s="17">
        <v>0</v>
      </c>
      <c r="M11" s="17">
        <v>0</v>
      </c>
      <c r="O11" s="47">
        <f t="shared" si="1"/>
        <v>1000</v>
      </c>
      <c r="P11" s="22">
        <v>1000000</v>
      </c>
      <c r="Q11" s="41"/>
    </row>
    <row r="12" spans="1:17" ht="14.25" customHeight="1" x14ac:dyDescent="0.35">
      <c r="A12" s="76" t="s">
        <v>34</v>
      </c>
      <c r="B12" s="6" t="s">
        <v>65</v>
      </c>
      <c r="C12" s="6"/>
      <c r="D12" s="32" t="s">
        <v>16</v>
      </c>
      <c r="E12" s="32">
        <v>2</v>
      </c>
      <c r="F12" s="33" t="s">
        <v>48</v>
      </c>
      <c r="G12" s="33" t="s">
        <v>49</v>
      </c>
      <c r="H12" s="17">
        <f>O12</f>
        <v>600</v>
      </c>
      <c r="I12" s="17">
        <f>0.85*O12</f>
        <v>510</v>
      </c>
      <c r="J12" s="17">
        <f>0.05*O12</f>
        <v>30</v>
      </c>
      <c r="K12" s="17">
        <f>0.025*O12</f>
        <v>15</v>
      </c>
      <c r="L12" s="17">
        <f>0.075*O12</f>
        <v>45</v>
      </c>
      <c r="M12" s="17">
        <v>0</v>
      </c>
      <c r="O12" s="47">
        <f t="shared" si="1"/>
        <v>600</v>
      </c>
      <c r="P12" s="22">
        <v>600000</v>
      </c>
      <c r="Q12" s="41"/>
    </row>
    <row r="13" spans="1:17" ht="14.25" customHeight="1" x14ac:dyDescent="0.35">
      <c r="A13" s="79"/>
      <c r="B13" s="6" t="s">
        <v>64</v>
      </c>
      <c r="C13" s="34"/>
      <c r="D13" s="32" t="s">
        <v>16</v>
      </c>
      <c r="E13" s="32">
        <v>2</v>
      </c>
      <c r="F13" s="33" t="s">
        <v>48</v>
      </c>
      <c r="G13" s="33" t="s">
        <v>49</v>
      </c>
      <c r="H13" s="17">
        <f>O13</f>
        <v>1200</v>
      </c>
      <c r="I13" s="17">
        <f>0.85*O13</f>
        <v>1020</v>
      </c>
      <c r="J13" s="17">
        <f>0.08*O13</f>
        <v>96</v>
      </c>
      <c r="K13" s="17">
        <f>0.01*O13</f>
        <v>12</v>
      </c>
      <c r="L13" s="17">
        <f>0.06*O13</f>
        <v>72</v>
      </c>
      <c r="M13" s="17">
        <v>0</v>
      </c>
      <c r="O13" s="47">
        <f t="shared" si="1"/>
        <v>1200</v>
      </c>
      <c r="P13" s="54">
        <v>1200000</v>
      </c>
      <c r="Q13" s="41"/>
    </row>
    <row r="14" spans="1:17" ht="14.25" customHeight="1" x14ac:dyDescent="0.35">
      <c r="A14" s="77"/>
      <c r="B14" s="34" t="s">
        <v>35</v>
      </c>
      <c r="C14" s="34"/>
      <c r="D14" s="32" t="s">
        <v>16</v>
      </c>
      <c r="E14" s="32">
        <v>2</v>
      </c>
      <c r="F14" s="33" t="s">
        <v>48</v>
      </c>
      <c r="G14" s="33" t="s">
        <v>49</v>
      </c>
      <c r="H14" s="17">
        <f>O14</f>
        <v>0</v>
      </c>
      <c r="I14" s="17">
        <f>0.85*O14</f>
        <v>0</v>
      </c>
      <c r="J14" s="17">
        <f>0.08*O14</f>
        <v>0</v>
      </c>
      <c r="K14" s="17">
        <f>0.01*O14</f>
        <v>0</v>
      </c>
      <c r="L14" s="17">
        <f>0.06*O14</f>
        <v>0</v>
      </c>
      <c r="M14" s="17">
        <v>0</v>
      </c>
      <c r="O14" s="47">
        <f t="shared" si="1"/>
        <v>0</v>
      </c>
      <c r="P14" s="57">
        <v>0</v>
      </c>
      <c r="Q14" s="41"/>
    </row>
    <row r="15" spans="1:17" ht="14.25" customHeight="1" x14ac:dyDescent="0.35">
      <c r="A15" s="78"/>
      <c r="B15" s="34" t="s">
        <v>41</v>
      </c>
      <c r="C15" s="34"/>
      <c r="D15" s="32" t="s">
        <v>13</v>
      </c>
      <c r="E15" s="33" t="s">
        <v>62</v>
      </c>
      <c r="F15" s="32" t="s">
        <v>47</v>
      </c>
      <c r="G15" s="33" t="s">
        <v>52</v>
      </c>
      <c r="H15" s="17">
        <f t="shared" si="0"/>
        <v>0</v>
      </c>
      <c r="I15" s="17">
        <f>75*O15/100</f>
        <v>0</v>
      </c>
      <c r="J15" s="17">
        <f>25*O15/100</f>
        <v>0</v>
      </c>
      <c r="K15" s="17">
        <v>0</v>
      </c>
      <c r="L15" s="17">
        <f>10*O15/90</f>
        <v>0</v>
      </c>
      <c r="M15" s="17">
        <v>0</v>
      </c>
      <c r="O15" s="47">
        <f t="shared" si="1"/>
        <v>0</v>
      </c>
      <c r="P15" s="22">
        <v>0</v>
      </c>
      <c r="Q15" s="42"/>
    </row>
    <row r="16" spans="1:17" x14ac:dyDescent="0.35">
      <c r="A16" s="76" t="s">
        <v>45</v>
      </c>
      <c r="B16" s="34" t="s">
        <v>42</v>
      </c>
      <c r="C16" s="34"/>
      <c r="D16" s="32" t="s">
        <v>6</v>
      </c>
      <c r="E16" s="32">
        <v>4</v>
      </c>
      <c r="F16" s="32" t="s">
        <v>46</v>
      </c>
      <c r="G16" s="33" t="s">
        <v>50</v>
      </c>
      <c r="H16" s="17">
        <f t="shared" si="0"/>
        <v>0</v>
      </c>
      <c r="I16" s="17">
        <f>O16</f>
        <v>0</v>
      </c>
      <c r="J16" s="17">
        <v>0</v>
      </c>
      <c r="K16" s="17">
        <f>5*O16/95</f>
        <v>0</v>
      </c>
      <c r="L16" s="17">
        <v>0</v>
      </c>
      <c r="M16" s="17">
        <v>0</v>
      </c>
      <c r="O16" s="47">
        <f t="shared" si="1"/>
        <v>0</v>
      </c>
      <c r="P16" s="22">
        <v>0</v>
      </c>
      <c r="Q16" s="41"/>
    </row>
    <row r="17" spans="1:17" ht="14.25" customHeight="1" x14ac:dyDescent="0.35">
      <c r="A17" s="77"/>
      <c r="B17" s="34" t="s">
        <v>43</v>
      </c>
      <c r="C17" s="34"/>
      <c r="D17" s="32" t="s">
        <v>6</v>
      </c>
      <c r="E17" s="32">
        <v>4</v>
      </c>
      <c r="F17" s="32" t="s">
        <v>46</v>
      </c>
      <c r="G17" s="33" t="s">
        <v>50</v>
      </c>
      <c r="H17" s="17">
        <f t="shared" si="0"/>
        <v>0</v>
      </c>
      <c r="I17" s="17">
        <f>O17</f>
        <v>0</v>
      </c>
      <c r="J17" s="17">
        <v>0</v>
      </c>
      <c r="K17" s="17">
        <f>5*O17/95</f>
        <v>0</v>
      </c>
      <c r="L17" s="17">
        <v>0</v>
      </c>
      <c r="M17" s="17">
        <v>0</v>
      </c>
      <c r="O17" s="47">
        <f t="shared" si="1"/>
        <v>0</v>
      </c>
      <c r="P17" s="22">
        <v>0</v>
      </c>
      <c r="Q17" s="41"/>
    </row>
    <row r="18" spans="1:17" ht="14.25" customHeight="1" x14ac:dyDescent="0.35">
      <c r="A18" s="78"/>
      <c r="B18" s="34" t="s">
        <v>44</v>
      </c>
      <c r="C18" s="34"/>
      <c r="D18" s="32" t="s">
        <v>16</v>
      </c>
      <c r="E18" s="32">
        <v>2</v>
      </c>
      <c r="F18" s="33" t="s">
        <v>48</v>
      </c>
      <c r="G18" s="33" t="s">
        <v>49</v>
      </c>
      <c r="H18" s="17">
        <f>O18</f>
        <v>500</v>
      </c>
      <c r="I18" s="17">
        <f>0.85*O18</f>
        <v>425</v>
      </c>
      <c r="J18" s="17">
        <v>0</v>
      </c>
      <c r="K18" s="17">
        <v>0</v>
      </c>
      <c r="L18" s="17">
        <f>0.15*O18</f>
        <v>75</v>
      </c>
      <c r="M18" s="17">
        <v>0</v>
      </c>
      <c r="O18" s="47">
        <f t="shared" si="1"/>
        <v>500</v>
      </c>
      <c r="P18" s="22">
        <v>500000</v>
      </c>
      <c r="Q18" s="43">
        <f>SUM(P12+P13+P14+P18)</f>
        <v>2300000</v>
      </c>
    </row>
    <row r="19" spans="1:17" x14ac:dyDescent="0.35">
      <c r="A19" s="35" t="s">
        <v>36</v>
      </c>
      <c r="B19" s="13" t="s">
        <v>37</v>
      </c>
      <c r="C19" s="34"/>
      <c r="D19" s="32" t="s">
        <v>13</v>
      </c>
      <c r="E19" s="33" t="s">
        <v>62</v>
      </c>
      <c r="F19" s="33" t="s">
        <v>47</v>
      </c>
      <c r="G19" s="33" t="s">
        <v>51</v>
      </c>
      <c r="H19" s="17">
        <f t="shared" si="0"/>
        <v>0</v>
      </c>
      <c r="I19" s="17">
        <f>75*O19/100</f>
        <v>0</v>
      </c>
      <c r="J19" s="17">
        <f>25*O19/100</f>
        <v>0</v>
      </c>
      <c r="K19" s="17">
        <v>0</v>
      </c>
      <c r="L19" s="17">
        <v>0</v>
      </c>
      <c r="M19" s="17">
        <v>0</v>
      </c>
      <c r="O19" s="47">
        <f t="shared" si="1"/>
        <v>0</v>
      </c>
      <c r="P19" s="22">
        <v>0</v>
      </c>
      <c r="Q19" s="43"/>
    </row>
    <row r="20" spans="1:17" x14ac:dyDescent="0.35">
      <c r="A20" s="80" t="s">
        <v>3</v>
      </c>
      <c r="B20" s="81"/>
      <c r="C20" s="81"/>
      <c r="D20" s="81"/>
      <c r="E20" s="81"/>
      <c r="F20" s="81"/>
      <c r="G20" s="82"/>
      <c r="H20" s="19">
        <f t="shared" ref="H20:M20" si="2">SUM(H6:H19)</f>
        <v>4405.2631578947367</v>
      </c>
      <c r="I20" s="19">
        <f t="shared" si="2"/>
        <v>3955</v>
      </c>
      <c r="J20" s="19">
        <f t="shared" si="2"/>
        <v>126</v>
      </c>
      <c r="K20" s="19">
        <f t="shared" si="2"/>
        <v>132.26315789473682</v>
      </c>
      <c r="L20" s="19">
        <f t="shared" si="2"/>
        <v>192</v>
      </c>
      <c r="M20" s="19">
        <f t="shared" si="2"/>
        <v>0</v>
      </c>
    </row>
    <row r="22" spans="1:17" x14ac:dyDescent="0.35">
      <c r="A22" s="2" t="s">
        <v>58</v>
      </c>
    </row>
    <row r="23" spans="1:17" ht="56" x14ac:dyDescent="0.35">
      <c r="A23" s="36" t="s">
        <v>4</v>
      </c>
      <c r="B23" s="36" t="s">
        <v>1</v>
      </c>
      <c r="C23" s="36" t="s">
        <v>55</v>
      </c>
      <c r="D23" s="36" t="s">
        <v>56</v>
      </c>
      <c r="E23" s="46" t="s">
        <v>66</v>
      </c>
    </row>
    <row r="24" spans="1:17" x14ac:dyDescent="0.35">
      <c r="A24" s="61" t="s">
        <v>68</v>
      </c>
      <c r="B24" s="6" t="s">
        <v>6</v>
      </c>
      <c r="C24" s="17">
        <f>I6+I7+I11+I16+I17</f>
        <v>2000</v>
      </c>
      <c r="D24" s="17">
        <f>J6+J7+J11+J16+J17</f>
        <v>0</v>
      </c>
      <c r="E24" s="17">
        <f>C24+D24</f>
        <v>2000</v>
      </c>
      <c r="H24" s="39"/>
      <c r="I24" s="39"/>
      <c r="J24" s="39"/>
      <c r="K24" s="39"/>
      <c r="L24" s="39"/>
    </row>
    <row r="25" spans="1:17" x14ac:dyDescent="0.35">
      <c r="A25" s="61"/>
      <c r="B25" s="6" t="s">
        <v>7</v>
      </c>
      <c r="C25" s="17">
        <v>0</v>
      </c>
      <c r="D25" s="17">
        <v>0</v>
      </c>
      <c r="E25" s="17">
        <f>SUM(C25:D25)</f>
        <v>0</v>
      </c>
      <c r="H25" s="38"/>
      <c r="I25" s="38"/>
      <c r="J25" s="38"/>
      <c r="K25" s="38"/>
      <c r="L25" s="38"/>
    </row>
    <row r="26" spans="1:17" x14ac:dyDescent="0.35">
      <c r="A26" s="61"/>
      <c r="B26" s="7" t="s">
        <v>67</v>
      </c>
      <c r="C26" s="20">
        <f>C24+C25</f>
        <v>2000</v>
      </c>
      <c r="D26" s="20">
        <f>D24+D25</f>
        <v>0</v>
      </c>
      <c r="E26" s="20">
        <f>E24+E25</f>
        <v>2000</v>
      </c>
    </row>
    <row r="27" spans="1:17" x14ac:dyDescent="0.35">
      <c r="A27" s="61" t="s">
        <v>9</v>
      </c>
      <c r="B27" s="6" t="s">
        <v>10</v>
      </c>
      <c r="C27" s="17">
        <f>I12+I13+I14+I18</f>
        <v>1955</v>
      </c>
      <c r="D27" s="17">
        <f>J12+J13+J14+J18</f>
        <v>126</v>
      </c>
      <c r="E27" s="17">
        <f>C27+D27</f>
        <v>2081</v>
      </c>
    </row>
    <row r="28" spans="1:17" x14ac:dyDescent="0.35">
      <c r="A28" s="61"/>
      <c r="B28" s="7" t="s">
        <v>11</v>
      </c>
      <c r="C28" s="20">
        <f>C27</f>
        <v>1955</v>
      </c>
      <c r="D28" s="20">
        <f>D27</f>
        <v>126</v>
      </c>
      <c r="E28" s="20">
        <f>E27</f>
        <v>2081</v>
      </c>
    </row>
    <row r="29" spans="1:17" x14ac:dyDescent="0.35">
      <c r="A29" s="61" t="s">
        <v>12</v>
      </c>
      <c r="B29" s="3" t="s">
        <v>13</v>
      </c>
      <c r="C29" s="17">
        <f>I8+I9+I10+I15+I19</f>
        <v>0</v>
      </c>
      <c r="D29" s="17">
        <f>J8+J9+J10+J15+J19</f>
        <v>0</v>
      </c>
      <c r="E29" s="17">
        <f>C29+D29</f>
        <v>0</v>
      </c>
    </row>
    <row r="30" spans="1:17" x14ac:dyDescent="0.35">
      <c r="A30" s="61"/>
      <c r="B30" s="7" t="s">
        <v>14</v>
      </c>
      <c r="C30" s="20">
        <f t="shared" ref="C30:D30" si="3">C29</f>
        <v>0</v>
      </c>
      <c r="D30" s="20">
        <f t="shared" si="3"/>
        <v>0</v>
      </c>
      <c r="E30" s="20">
        <f>E29</f>
        <v>0</v>
      </c>
      <c r="I30" s="56">
        <f>SUM(P11+P13+P12+P18)</f>
        <v>3300000</v>
      </c>
    </row>
    <row r="31" spans="1:17" x14ac:dyDescent="0.35">
      <c r="A31" s="36" t="s">
        <v>15</v>
      </c>
      <c r="B31" s="7" t="s">
        <v>3</v>
      </c>
      <c r="C31" s="21">
        <f t="shared" ref="C31:D31" si="4">C26+C28+C30</f>
        <v>3955</v>
      </c>
      <c r="D31" s="21">
        <f t="shared" si="4"/>
        <v>126</v>
      </c>
      <c r="E31" s="21">
        <f>E26+E28+E30</f>
        <v>4081</v>
      </c>
    </row>
  </sheetData>
  <mergeCells count="21">
    <mergeCell ref="A29:A30"/>
    <mergeCell ref="A8:A11"/>
    <mergeCell ref="A12:A15"/>
    <mergeCell ref="A16:A18"/>
    <mergeCell ref="A20:G20"/>
    <mergeCell ref="A24:A26"/>
    <mergeCell ref="A27:A28"/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5" orientation="landscape" horizontalDpi="300" verticalDpi="300" r:id="rId1"/>
  <ignoredErrors>
    <ignoredError sqref="E8:E19" numberStoredAsText="1"/>
    <ignoredError sqref="G8:G13 G14:G19" twoDigitTextYear="1"/>
    <ignoredError sqref="H18 C29:E29 E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C1" zoomScaleNormal="100" workbookViewId="0">
      <selection activeCell="G23" sqref="G23"/>
    </sheetView>
  </sheetViews>
  <sheetFormatPr defaultColWidth="9.1796875" defaultRowHeight="14" x14ac:dyDescent="0.35"/>
  <cols>
    <col min="1" max="2" width="12.7265625" style="5" customWidth="1"/>
    <col min="3" max="3" width="12.1796875" style="5" customWidth="1"/>
    <col min="4" max="4" width="9.7265625" style="5" customWidth="1"/>
    <col min="5" max="5" width="13.453125" style="5" customWidth="1"/>
    <col min="6" max="6" width="12.1796875" style="5" customWidth="1"/>
    <col min="7" max="7" width="10.7265625" style="5" customWidth="1"/>
    <col min="8" max="10" width="11.453125" style="5" customWidth="1"/>
    <col min="11" max="11" width="13.54296875" style="5" customWidth="1"/>
    <col min="12" max="12" width="10.7265625" style="5" customWidth="1"/>
    <col min="13" max="16" width="9.1796875" style="5"/>
    <col min="17" max="17" width="11" style="5" customWidth="1"/>
    <col min="18" max="16384" width="9.1796875" style="5"/>
  </cols>
  <sheetData>
    <row r="1" spans="1:17" ht="15.5" x14ac:dyDescent="0.35">
      <c r="A1" s="60">
        <v>2022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7" ht="14.25" customHeight="1" x14ac:dyDescent="0.35">
      <c r="A2" s="61" t="s">
        <v>28</v>
      </c>
      <c r="B2" s="62" t="s">
        <v>17</v>
      </c>
      <c r="C2" s="61" t="s">
        <v>18</v>
      </c>
      <c r="D2" s="65" t="s">
        <v>0</v>
      </c>
      <c r="E2" s="66"/>
      <c r="F2" s="66"/>
      <c r="G2" s="67"/>
      <c r="H2" s="65" t="s">
        <v>29</v>
      </c>
      <c r="I2" s="66"/>
      <c r="J2" s="66"/>
      <c r="K2" s="66"/>
      <c r="L2" s="67"/>
      <c r="M2" s="62" t="s">
        <v>27</v>
      </c>
    </row>
    <row r="3" spans="1:17" ht="14.25" customHeight="1" x14ac:dyDescent="0.35">
      <c r="A3" s="61"/>
      <c r="B3" s="63"/>
      <c r="C3" s="61"/>
      <c r="D3" s="68"/>
      <c r="E3" s="69"/>
      <c r="F3" s="69"/>
      <c r="G3" s="70"/>
      <c r="H3" s="68"/>
      <c r="I3" s="69"/>
      <c r="J3" s="69"/>
      <c r="K3" s="69"/>
      <c r="L3" s="70"/>
      <c r="M3" s="63"/>
    </row>
    <row r="4" spans="1:17" ht="15" customHeight="1" x14ac:dyDescent="0.35">
      <c r="A4" s="61"/>
      <c r="B4" s="63"/>
      <c r="C4" s="61"/>
      <c r="D4" s="71" t="s">
        <v>1</v>
      </c>
      <c r="E4" s="71" t="s">
        <v>19</v>
      </c>
      <c r="F4" s="72" t="s">
        <v>20</v>
      </c>
      <c r="G4" s="71" t="s">
        <v>21</v>
      </c>
      <c r="H4" s="72" t="s">
        <v>2</v>
      </c>
      <c r="I4" s="74" t="s">
        <v>22</v>
      </c>
      <c r="J4" s="75"/>
      <c r="K4" s="71" t="s">
        <v>25</v>
      </c>
      <c r="L4" s="71"/>
      <c r="M4" s="63"/>
    </row>
    <row r="5" spans="1:17" ht="56" x14ac:dyDescent="0.35">
      <c r="A5" s="61"/>
      <c r="B5" s="64"/>
      <c r="C5" s="61"/>
      <c r="D5" s="71"/>
      <c r="E5" s="71"/>
      <c r="F5" s="73"/>
      <c r="G5" s="71"/>
      <c r="H5" s="73"/>
      <c r="I5" s="37" t="s">
        <v>23</v>
      </c>
      <c r="J5" s="37" t="s">
        <v>24</v>
      </c>
      <c r="K5" s="37" t="s">
        <v>26</v>
      </c>
      <c r="L5" s="37" t="s">
        <v>53</v>
      </c>
      <c r="M5" s="64"/>
      <c r="O5" s="25" t="s">
        <v>54</v>
      </c>
      <c r="P5" s="4" t="s">
        <v>57</v>
      </c>
      <c r="Q5" s="40"/>
    </row>
    <row r="6" spans="1:17" x14ac:dyDescent="0.35">
      <c r="A6" s="45" t="s">
        <v>30</v>
      </c>
      <c r="B6" s="6" t="s">
        <v>31</v>
      </c>
      <c r="C6" s="6"/>
      <c r="D6" s="32" t="s">
        <v>6</v>
      </c>
      <c r="E6" s="32">
        <v>4</v>
      </c>
      <c r="F6" s="32" t="s">
        <v>46</v>
      </c>
      <c r="G6" s="33" t="s">
        <v>50</v>
      </c>
      <c r="H6" s="17">
        <f>SUM(I6:L6)</f>
        <v>526.31578947368416</v>
      </c>
      <c r="I6" s="17">
        <f>O6</f>
        <v>500</v>
      </c>
      <c r="J6" s="17">
        <v>0</v>
      </c>
      <c r="K6" s="17">
        <f>5*O6/95</f>
        <v>26.315789473684209</v>
      </c>
      <c r="L6" s="17">
        <v>0</v>
      </c>
      <c r="M6" s="17">
        <v>0</v>
      </c>
      <c r="O6" s="47">
        <f>P6/1000</f>
        <v>500</v>
      </c>
      <c r="P6" s="22">
        <v>500000</v>
      </c>
      <c r="Q6" s="41"/>
    </row>
    <row r="7" spans="1:17" x14ac:dyDescent="0.35">
      <c r="A7" s="45" t="s">
        <v>32</v>
      </c>
      <c r="B7" s="6" t="s">
        <v>33</v>
      </c>
      <c r="C7" s="6"/>
      <c r="D7" s="32" t="s">
        <v>6</v>
      </c>
      <c r="E7" s="32">
        <v>4</v>
      </c>
      <c r="F7" s="32" t="s">
        <v>46</v>
      </c>
      <c r="G7" s="33" t="s">
        <v>50</v>
      </c>
      <c r="H7" s="17">
        <f t="shared" ref="H7:H19" si="0">SUM(I7:L7)</f>
        <v>0</v>
      </c>
      <c r="I7" s="17">
        <f>O7</f>
        <v>0</v>
      </c>
      <c r="J7" s="17">
        <v>0</v>
      </c>
      <c r="K7" s="17">
        <f>5*O7/95</f>
        <v>0</v>
      </c>
      <c r="L7" s="17">
        <v>0</v>
      </c>
      <c r="M7" s="17">
        <v>0</v>
      </c>
      <c r="O7" s="47">
        <f t="shared" ref="O7:O19" si="1">P7/1000</f>
        <v>0</v>
      </c>
      <c r="P7" s="22">
        <v>0</v>
      </c>
      <c r="Q7" s="41"/>
    </row>
    <row r="8" spans="1:17" ht="14.25" customHeight="1" x14ac:dyDescent="0.35">
      <c r="A8" s="76" t="s">
        <v>38</v>
      </c>
      <c r="B8" s="6" t="s">
        <v>39</v>
      </c>
      <c r="C8" s="6"/>
      <c r="D8" s="32" t="s">
        <v>13</v>
      </c>
      <c r="E8" s="33" t="s">
        <v>62</v>
      </c>
      <c r="F8" s="32" t="s">
        <v>47</v>
      </c>
      <c r="G8" s="33" t="s">
        <v>51</v>
      </c>
      <c r="H8" s="17">
        <f t="shared" si="0"/>
        <v>0</v>
      </c>
      <c r="I8" s="17">
        <f>75*O8/100</f>
        <v>0</v>
      </c>
      <c r="J8" s="17">
        <f>25*O8/100</f>
        <v>0</v>
      </c>
      <c r="K8" s="17">
        <v>0</v>
      </c>
      <c r="L8" s="17">
        <f>55*O8/45</f>
        <v>0</v>
      </c>
      <c r="M8" s="17">
        <v>0</v>
      </c>
      <c r="O8" s="47">
        <f t="shared" si="1"/>
        <v>0</v>
      </c>
      <c r="P8" s="22">
        <v>0</v>
      </c>
      <c r="Q8" s="41"/>
    </row>
    <row r="9" spans="1:17" ht="14.25" customHeight="1" x14ac:dyDescent="0.35">
      <c r="A9" s="77"/>
      <c r="B9" s="6" t="s">
        <v>60</v>
      </c>
      <c r="C9" s="6"/>
      <c r="D9" s="32" t="s">
        <v>13</v>
      </c>
      <c r="E9" s="33" t="s">
        <v>62</v>
      </c>
      <c r="F9" s="32" t="s">
        <v>47</v>
      </c>
      <c r="G9" s="33" t="s">
        <v>51</v>
      </c>
      <c r="H9" s="17">
        <f t="shared" si="0"/>
        <v>0</v>
      </c>
      <c r="I9" s="17">
        <f>75*O9/100</f>
        <v>0</v>
      </c>
      <c r="J9" s="17">
        <f>25*O9/100</f>
        <v>0</v>
      </c>
      <c r="K9" s="17">
        <v>0</v>
      </c>
      <c r="L9" s="17">
        <f>50*O9/50</f>
        <v>0</v>
      </c>
      <c r="M9" s="17">
        <v>0</v>
      </c>
      <c r="O9" s="47">
        <f t="shared" si="1"/>
        <v>0</v>
      </c>
      <c r="P9" s="22">
        <v>0</v>
      </c>
      <c r="Q9" s="41"/>
    </row>
    <row r="10" spans="1:17" ht="14.25" customHeight="1" x14ac:dyDescent="0.35">
      <c r="A10" s="77"/>
      <c r="B10" s="6" t="s">
        <v>61</v>
      </c>
      <c r="C10" s="6"/>
      <c r="D10" s="32" t="s">
        <v>13</v>
      </c>
      <c r="E10" s="33" t="s">
        <v>62</v>
      </c>
      <c r="F10" s="32" t="s">
        <v>47</v>
      </c>
      <c r="G10" s="33" t="s">
        <v>51</v>
      </c>
      <c r="H10" s="17">
        <f t="shared" si="0"/>
        <v>0</v>
      </c>
      <c r="I10" s="17">
        <f>75*O10/100</f>
        <v>0</v>
      </c>
      <c r="J10" s="17">
        <f>25*O10/100</f>
        <v>0</v>
      </c>
      <c r="K10" s="17">
        <v>0</v>
      </c>
      <c r="L10" s="17">
        <f>50*O10/50</f>
        <v>0</v>
      </c>
      <c r="M10" s="17">
        <v>0</v>
      </c>
      <c r="O10" s="47">
        <f t="shared" si="1"/>
        <v>0</v>
      </c>
      <c r="P10" s="22">
        <v>0</v>
      </c>
      <c r="Q10" s="41"/>
    </row>
    <row r="11" spans="1:17" ht="14.25" customHeight="1" x14ac:dyDescent="0.35">
      <c r="A11" s="78"/>
      <c r="B11" s="6" t="s">
        <v>40</v>
      </c>
      <c r="C11" s="6"/>
      <c r="D11" s="32" t="s">
        <v>6</v>
      </c>
      <c r="E11" s="32">
        <v>4</v>
      </c>
      <c r="F11" s="32" t="s">
        <v>46</v>
      </c>
      <c r="G11" s="33" t="s">
        <v>50</v>
      </c>
      <c r="H11" s="17">
        <f t="shared" si="0"/>
        <v>0</v>
      </c>
      <c r="I11" s="17">
        <f>O11</f>
        <v>0</v>
      </c>
      <c r="J11" s="17">
        <v>0</v>
      </c>
      <c r="K11" s="17">
        <f>5*O11/95</f>
        <v>0</v>
      </c>
      <c r="L11" s="17">
        <v>0</v>
      </c>
      <c r="M11" s="17">
        <v>0</v>
      </c>
      <c r="O11" s="47">
        <f t="shared" si="1"/>
        <v>0</v>
      </c>
      <c r="P11" s="22">
        <v>0</v>
      </c>
      <c r="Q11" s="41"/>
    </row>
    <row r="12" spans="1:17" ht="14.25" customHeight="1" x14ac:dyDescent="0.35">
      <c r="A12" s="76" t="s">
        <v>34</v>
      </c>
      <c r="B12" s="6" t="s">
        <v>65</v>
      </c>
      <c r="C12" s="6"/>
      <c r="D12" s="32" t="s">
        <v>16</v>
      </c>
      <c r="E12" s="32">
        <v>2</v>
      </c>
      <c r="F12" s="33" t="s">
        <v>48</v>
      </c>
      <c r="G12" s="33" t="s">
        <v>49</v>
      </c>
      <c r="H12" s="17">
        <f>O12</f>
        <v>0</v>
      </c>
      <c r="I12" s="17">
        <f>0.85*O12</f>
        <v>0</v>
      </c>
      <c r="J12" s="17">
        <f>0.05*O12</f>
        <v>0</v>
      </c>
      <c r="K12" s="17">
        <f>0.025*O12</f>
        <v>0</v>
      </c>
      <c r="L12" s="17">
        <f>0.075*O12</f>
        <v>0</v>
      </c>
      <c r="M12" s="17">
        <v>0</v>
      </c>
      <c r="O12" s="47">
        <f t="shared" si="1"/>
        <v>0</v>
      </c>
      <c r="P12" s="22">
        <v>0</v>
      </c>
      <c r="Q12" s="41"/>
    </row>
    <row r="13" spans="1:17" ht="14.25" customHeight="1" x14ac:dyDescent="0.35">
      <c r="A13" s="79"/>
      <c r="B13" s="6" t="s">
        <v>64</v>
      </c>
      <c r="C13" s="34"/>
      <c r="D13" s="32" t="s">
        <v>16</v>
      </c>
      <c r="E13" s="32">
        <v>2</v>
      </c>
      <c r="F13" s="33" t="s">
        <v>48</v>
      </c>
      <c r="G13" s="33" t="s">
        <v>49</v>
      </c>
      <c r="H13" s="17">
        <f>O13</f>
        <v>0</v>
      </c>
      <c r="I13" s="17">
        <f>0.85*O13</f>
        <v>0</v>
      </c>
      <c r="J13" s="17">
        <f>0.08*O13</f>
        <v>0</v>
      </c>
      <c r="K13" s="17">
        <f>0.01*O13</f>
        <v>0</v>
      </c>
      <c r="L13" s="17">
        <f>0.06*O13</f>
        <v>0</v>
      </c>
      <c r="M13" s="17">
        <v>0</v>
      </c>
      <c r="O13" s="47">
        <f t="shared" si="1"/>
        <v>0</v>
      </c>
      <c r="P13" s="22">
        <v>0</v>
      </c>
      <c r="Q13" s="41"/>
    </row>
    <row r="14" spans="1:17" ht="14.25" customHeight="1" x14ac:dyDescent="0.35">
      <c r="A14" s="77"/>
      <c r="B14" s="34" t="s">
        <v>35</v>
      </c>
      <c r="C14" s="34"/>
      <c r="D14" s="32" t="s">
        <v>16</v>
      </c>
      <c r="E14" s="32">
        <v>2</v>
      </c>
      <c r="F14" s="33" t="s">
        <v>48</v>
      </c>
      <c r="G14" s="33" t="s">
        <v>49</v>
      </c>
      <c r="H14" s="17">
        <f>O14</f>
        <v>0</v>
      </c>
      <c r="I14" s="17">
        <f>0.85*O14</f>
        <v>0</v>
      </c>
      <c r="J14" s="17">
        <f>0.08*O14</f>
        <v>0</v>
      </c>
      <c r="K14" s="17">
        <f>0.01*O14</f>
        <v>0</v>
      </c>
      <c r="L14" s="17">
        <f>0.06*O14</f>
        <v>0</v>
      </c>
      <c r="M14" s="17">
        <v>0</v>
      </c>
      <c r="O14" s="47">
        <f t="shared" si="1"/>
        <v>0</v>
      </c>
      <c r="P14" s="22">
        <v>0</v>
      </c>
      <c r="Q14" s="41"/>
    </row>
    <row r="15" spans="1:17" ht="14.25" customHeight="1" x14ac:dyDescent="0.35">
      <c r="A15" s="78"/>
      <c r="B15" s="34" t="s">
        <v>41</v>
      </c>
      <c r="C15" s="34"/>
      <c r="D15" s="32" t="s">
        <v>13</v>
      </c>
      <c r="E15" s="33" t="s">
        <v>62</v>
      </c>
      <c r="F15" s="32" t="s">
        <v>47</v>
      </c>
      <c r="G15" s="33" t="s">
        <v>52</v>
      </c>
      <c r="H15" s="17">
        <f t="shared" si="0"/>
        <v>0</v>
      </c>
      <c r="I15" s="17">
        <f>75*O15/100</f>
        <v>0</v>
      </c>
      <c r="J15" s="17">
        <f>25*O15/100</f>
        <v>0</v>
      </c>
      <c r="K15" s="17">
        <v>0</v>
      </c>
      <c r="L15" s="17">
        <f>10*O15/90</f>
        <v>0</v>
      </c>
      <c r="M15" s="17">
        <v>0</v>
      </c>
      <c r="O15" s="47">
        <f t="shared" si="1"/>
        <v>0</v>
      </c>
      <c r="P15" s="22">
        <v>0</v>
      </c>
      <c r="Q15" s="42"/>
    </row>
    <row r="16" spans="1:17" x14ac:dyDescent="0.35">
      <c r="A16" s="76" t="s">
        <v>45</v>
      </c>
      <c r="B16" s="34" t="s">
        <v>42</v>
      </c>
      <c r="C16" s="34"/>
      <c r="D16" s="32" t="s">
        <v>6</v>
      </c>
      <c r="E16" s="32">
        <v>4</v>
      </c>
      <c r="F16" s="32" t="s">
        <v>46</v>
      </c>
      <c r="G16" s="33" t="s">
        <v>50</v>
      </c>
      <c r="H16" s="17">
        <f t="shared" si="0"/>
        <v>0</v>
      </c>
      <c r="I16" s="17">
        <f>O16</f>
        <v>0</v>
      </c>
      <c r="J16" s="17">
        <v>0</v>
      </c>
      <c r="K16" s="17">
        <f>5*O16/95</f>
        <v>0</v>
      </c>
      <c r="L16" s="17">
        <v>0</v>
      </c>
      <c r="M16" s="17">
        <v>0</v>
      </c>
      <c r="O16" s="47">
        <f t="shared" si="1"/>
        <v>0</v>
      </c>
      <c r="P16" s="22">
        <v>0</v>
      </c>
      <c r="Q16" s="41"/>
    </row>
    <row r="17" spans="1:17" ht="14.25" customHeight="1" x14ac:dyDescent="0.35">
      <c r="A17" s="77"/>
      <c r="B17" s="34" t="s">
        <v>43</v>
      </c>
      <c r="C17" s="34"/>
      <c r="D17" s="32" t="s">
        <v>6</v>
      </c>
      <c r="E17" s="32">
        <v>4</v>
      </c>
      <c r="F17" s="32" t="s">
        <v>46</v>
      </c>
      <c r="G17" s="33" t="s">
        <v>50</v>
      </c>
      <c r="H17" s="17">
        <f t="shared" si="0"/>
        <v>0</v>
      </c>
      <c r="I17" s="17">
        <f>O17</f>
        <v>0</v>
      </c>
      <c r="J17" s="17">
        <v>0</v>
      </c>
      <c r="K17" s="17">
        <f>5*O17/95</f>
        <v>0</v>
      </c>
      <c r="L17" s="17">
        <v>0</v>
      </c>
      <c r="M17" s="17">
        <v>0</v>
      </c>
      <c r="O17" s="47">
        <f t="shared" si="1"/>
        <v>0</v>
      </c>
      <c r="P17" s="22">
        <v>0</v>
      </c>
      <c r="Q17" s="41"/>
    </row>
    <row r="18" spans="1:17" ht="14.25" customHeight="1" x14ac:dyDescent="0.35">
      <c r="A18" s="78"/>
      <c r="B18" s="34" t="s">
        <v>44</v>
      </c>
      <c r="C18" s="34"/>
      <c r="D18" s="32" t="s">
        <v>16</v>
      </c>
      <c r="E18" s="32">
        <v>2</v>
      </c>
      <c r="F18" s="33" t="s">
        <v>48</v>
      </c>
      <c r="G18" s="33" t="s">
        <v>49</v>
      </c>
      <c r="H18" s="17">
        <f>O18</f>
        <v>0</v>
      </c>
      <c r="I18" s="17">
        <f>0.85*O18</f>
        <v>0</v>
      </c>
      <c r="J18" s="17">
        <v>0</v>
      </c>
      <c r="K18" s="17">
        <v>0</v>
      </c>
      <c r="L18" s="17">
        <f>0.15*O18</f>
        <v>0</v>
      </c>
      <c r="M18" s="17">
        <v>0</v>
      </c>
      <c r="O18" s="47">
        <f t="shared" si="1"/>
        <v>0</v>
      </c>
      <c r="P18" s="22">
        <v>0</v>
      </c>
      <c r="Q18" s="41"/>
    </row>
    <row r="19" spans="1:17" x14ac:dyDescent="0.35">
      <c r="A19" s="35" t="s">
        <v>36</v>
      </c>
      <c r="B19" s="13" t="s">
        <v>37</v>
      </c>
      <c r="C19" s="34"/>
      <c r="D19" s="32" t="s">
        <v>13</v>
      </c>
      <c r="E19" s="33" t="s">
        <v>62</v>
      </c>
      <c r="F19" s="33" t="s">
        <v>47</v>
      </c>
      <c r="G19" s="33" t="s">
        <v>51</v>
      </c>
      <c r="H19" s="17">
        <f t="shared" si="0"/>
        <v>0</v>
      </c>
      <c r="I19" s="17">
        <f>75*O19/100</f>
        <v>0</v>
      </c>
      <c r="J19" s="17">
        <f>25*O19/100</f>
        <v>0</v>
      </c>
      <c r="K19" s="17">
        <v>0</v>
      </c>
      <c r="L19" s="17">
        <v>0</v>
      </c>
      <c r="M19" s="17">
        <v>0</v>
      </c>
      <c r="O19" s="47">
        <f t="shared" si="1"/>
        <v>0</v>
      </c>
      <c r="P19" s="22">
        <v>0</v>
      </c>
      <c r="Q19" s="43"/>
    </row>
    <row r="20" spans="1:17" x14ac:dyDescent="0.35">
      <c r="A20" s="80" t="s">
        <v>3</v>
      </c>
      <c r="B20" s="81"/>
      <c r="C20" s="81"/>
      <c r="D20" s="81"/>
      <c r="E20" s="81"/>
      <c r="F20" s="81"/>
      <c r="G20" s="82"/>
      <c r="H20" s="19">
        <f t="shared" ref="H20:M20" si="2">SUM(H6:H19)</f>
        <v>526.31578947368416</v>
      </c>
      <c r="I20" s="19">
        <f t="shared" si="2"/>
        <v>500</v>
      </c>
      <c r="J20" s="19">
        <f t="shared" si="2"/>
        <v>0</v>
      </c>
      <c r="K20" s="19">
        <f t="shared" si="2"/>
        <v>26.315789473684209</v>
      </c>
      <c r="L20" s="19">
        <f t="shared" si="2"/>
        <v>0</v>
      </c>
      <c r="M20" s="19">
        <f t="shared" si="2"/>
        <v>0</v>
      </c>
    </row>
    <row r="22" spans="1:17" x14ac:dyDescent="0.35">
      <c r="A22" s="2" t="s">
        <v>58</v>
      </c>
    </row>
    <row r="23" spans="1:17" ht="56" x14ac:dyDescent="0.35">
      <c r="A23" s="36" t="s">
        <v>4</v>
      </c>
      <c r="B23" s="36" t="s">
        <v>1</v>
      </c>
      <c r="C23" s="36" t="s">
        <v>55</v>
      </c>
      <c r="D23" s="36" t="s">
        <v>56</v>
      </c>
      <c r="E23" s="46" t="s">
        <v>66</v>
      </c>
    </row>
    <row r="24" spans="1:17" x14ac:dyDescent="0.35">
      <c r="A24" s="61" t="s">
        <v>68</v>
      </c>
      <c r="B24" s="6" t="s">
        <v>6</v>
      </c>
      <c r="C24" s="17">
        <f>I6+I7+I11+I16+I17</f>
        <v>500</v>
      </c>
      <c r="D24" s="17">
        <f>J6+J7+J11+J16+J17</f>
        <v>0</v>
      </c>
      <c r="E24" s="17">
        <f>C24+D24</f>
        <v>500</v>
      </c>
      <c r="H24" s="39"/>
      <c r="I24" s="39"/>
      <c r="J24" s="39"/>
      <c r="K24" s="39"/>
      <c r="L24" s="39"/>
    </row>
    <row r="25" spans="1:17" x14ac:dyDescent="0.35">
      <c r="A25" s="61"/>
      <c r="B25" s="6" t="s">
        <v>7</v>
      </c>
      <c r="C25" s="17">
        <v>0</v>
      </c>
      <c r="D25" s="17">
        <v>0</v>
      </c>
      <c r="E25" s="17">
        <f>SUM(C25:D25)</f>
        <v>0</v>
      </c>
      <c r="H25" s="38"/>
      <c r="I25" s="38"/>
      <c r="J25" s="38"/>
      <c r="K25" s="38"/>
      <c r="L25" s="38"/>
    </row>
    <row r="26" spans="1:17" x14ac:dyDescent="0.35">
      <c r="A26" s="61"/>
      <c r="B26" s="7" t="s">
        <v>67</v>
      </c>
      <c r="C26" s="20">
        <f>C24+C25</f>
        <v>500</v>
      </c>
      <c r="D26" s="20">
        <f>D24+D25</f>
        <v>0</v>
      </c>
      <c r="E26" s="20">
        <f>E24+E25</f>
        <v>500</v>
      </c>
    </row>
    <row r="27" spans="1:17" x14ac:dyDescent="0.35">
      <c r="A27" s="61" t="s">
        <v>9</v>
      </c>
      <c r="B27" s="6" t="s">
        <v>10</v>
      </c>
      <c r="C27" s="17">
        <f>I12+I13+I14+I18</f>
        <v>0</v>
      </c>
      <c r="D27" s="17">
        <f>J12+J13+J14+J18</f>
        <v>0</v>
      </c>
      <c r="E27" s="17">
        <f>C27+D27</f>
        <v>0</v>
      </c>
    </row>
    <row r="28" spans="1:17" x14ac:dyDescent="0.35">
      <c r="A28" s="61"/>
      <c r="B28" s="7" t="s">
        <v>11</v>
      </c>
      <c r="C28" s="20">
        <f>C27</f>
        <v>0</v>
      </c>
      <c r="D28" s="20">
        <f>D27</f>
        <v>0</v>
      </c>
      <c r="E28" s="20">
        <f>E27</f>
        <v>0</v>
      </c>
    </row>
    <row r="29" spans="1:17" x14ac:dyDescent="0.35">
      <c r="A29" s="61" t="s">
        <v>12</v>
      </c>
      <c r="B29" s="3" t="s">
        <v>13</v>
      </c>
      <c r="C29" s="17">
        <f>I8+I9+I10+I15+I19</f>
        <v>0</v>
      </c>
      <c r="D29" s="17">
        <f>J8+J9+J10+J15+J19</f>
        <v>0</v>
      </c>
      <c r="E29" s="17">
        <f>C29+D29</f>
        <v>0</v>
      </c>
    </row>
    <row r="30" spans="1:17" x14ac:dyDescent="0.35">
      <c r="A30" s="61"/>
      <c r="B30" s="7" t="s">
        <v>14</v>
      </c>
      <c r="C30" s="20">
        <f>C29</f>
        <v>0</v>
      </c>
      <c r="D30" s="20">
        <f>D29</f>
        <v>0</v>
      </c>
      <c r="E30" s="20">
        <f>E29</f>
        <v>0</v>
      </c>
    </row>
    <row r="31" spans="1:17" x14ac:dyDescent="0.35">
      <c r="A31" s="36" t="s">
        <v>15</v>
      </c>
      <c r="B31" s="7" t="s">
        <v>3</v>
      </c>
      <c r="C31" s="21">
        <f t="shared" ref="C31:D31" si="3">C26+C28+C30</f>
        <v>500</v>
      </c>
      <c r="D31" s="21">
        <f t="shared" si="3"/>
        <v>0</v>
      </c>
      <c r="E31" s="21">
        <f>E26+E28+E30</f>
        <v>500</v>
      </c>
    </row>
  </sheetData>
  <mergeCells count="21">
    <mergeCell ref="A29:A30"/>
    <mergeCell ref="A8:A11"/>
    <mergeCell ref="A12:A15"/>
    <mergeCell ref="A16:A18"/>
    <mergeCell ref="A20:G20"/>
    <mergeCell ref="A24:A26"/>
    <mergeCell ref="A27:A28"/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5" orientation="landscape" horizontalDpi="300" verticalDpi="300" r:id="rId1"/>
  <ignoredErrors>
    <ignoredError sqref="E8:E19" numberStoredAsText="1"/>
    <ignoredError sqref="G8:G13 G14:G19" twoDigitTextYear="1"/>
    <ignoredError sqref="H18 C29:E29 E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4" zoomScaleNormal="100" workbookViewId="0">
      <selection activeCell="M24" sqref="M24"/>
    </sheetView>
  </sheetViews>
  <sheetFormatPr defaultColWidth="9.1796875" defaultRowHeight="14" x14ac:dyDescent="0.35"/>
  <cols>
    <col min="1" max="1" width="12.7265625" style="5" customWidth="1"/>
    <col min="2" max="2" width="13.54296875" style="5" customWidth="1"/>
    <col min="3" max="3" width="12.1796875" style="5" customWidth="1"/>
    <col min="4" max="4" width="9.7265625" style="5" customWidth="1"/>
    <col min="5" max="5" width="13.453125" style="5" customWidth="1"/>
    <col min="6" max="6" width="12.1796875" style="5" customWidth="1"/>
    <col min="7" max="7" width="10.7265625" style="5" customWidth="1"/>
    <col min="8" max="10" width="11.453125" style="5" customWidth="1"/>
    <col min="11" max="11" width="13.54296875" style="5" customWidth="1"/>
    <col min="12" max="12" width="10.7265625" style="5" customWidth="1"/>
    <col min="13" max="16" width="9.1796875" style="5"/>
    <col min="17" max="17" width="11" style="5" customWidth="1"/>
    <col min="18" max="16384" width="9.1796875" style="5"/>
  </cols>
  <sheetData>
    <row r="1" spans="1:17" ht="15.5" x14ac:dyDescent="0.35">
      <c r="A1" s="60">
        <v>2023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7" ht="14.25" customHeight="1" x14ac:dyDescent="0.35">
      <c r="A2" s="61" t="s">
        <v>28</v>
      </c>
      <c r="B2" s="62" t="s">
        <v>17</v>
      </c>
      <c r="C2" s="61" t="s">
        <v>18</v>
      </c>
      <c r="D2" s="65" t="s">
        <v>0</v>
      </c>
      <c r="E2" s="66"/>
      <c r="F2" s="66"/>
      <c r="G2" s="67"/>
      <c r="H2" s="65" t="s">
        <v>29</v>
      </c>
      <c r="I2" s="66"/>
      <c r="J2" s="66"/>
      <c r="K2" s="66"/>
      <c r="L2" s="67"/>
      <c r="M2" s="62" t="s">
        <v>27</v>
      </c>
    </row>
    <row r="3" spans="1:17" ht="14.25" customHeight="1" x14ac:dyDescent="0.35">
      <c r="A3" s="61"/>
      <c r="B3" s="63"/>
      <c r="C3" s="61"/>
      <c r="D3" s="68"/>
      <c r="E3" s="69"/>
      <c r="F3" s="69"/>
      <c r="G3" s="70"/>
      <c r="H3" s="68"/>
      <c r="I3" s="69"/>
      <c r="J3" s="69"/>
      <c r="K3" s="69"/>
      <c r="L3" s="70"/>
      <c r="M3" s="63"/>
    </row>
    <row r="4" spans="1:17" ht="15" customHeight="1" x14ac:dyDescent="0.35">
      <c r="A4" s="61"/>
      <c r="B4" s="63"/>
      <c r="C4" s="61"/>
      <c r="D4" s="71" t="s">
        <v>1</v>
      </c>
      <c r="E4" s="71" t="s">
        <v>19</v>
      </c>
      <c r="F4" s="72" t="s">
        <v>20</v>
      </c>
      <c r="G4" s="71" t="s">
        <v>21</v>
      </c>
      <c r="H4" s="72" t="s">
        <v>2</v>
      </c>
      <c r="I4" s="74" t="s">
        <v>22</v>
      </c>
      <c r="J4" s="75"/>
      <c r="K4" s="71" t="s">
        <v>25</v>
      </c>
      <c r="L4" s="71"/>
      <c r="M4" s="63"/>
    </row>
    <row r="5" spans="1:17" ht="56" x14ac:dyDescent="0.35">
      <c r="A5" s="61"/>
      <c r="B5" s="64"/>
      <c r="C5" s="61"/>
      <c r="D5" s="71"/>
      <c r="E5" s="71"/>
      <c r="F5" s="73"/>
      <c r="G5" s="71"/>
      <c r="H5" s="73"/>
      <c r="I5" s="37" t="s">
        <v>23</v>
      </c>
      <c r="J5" s="37" t="s">
        <v>24</v>
      </c>
      <c r="K5" s="37" t="s">
        <v>26</v>
      </c>
      <c r="L5" s="37" t="s">
        <v>53</v>
      </c>
      <c r="M5" s="64"/>
      <c r="O5" s="25" t="s">
        <v>54</v>
      </c>
      <c r="P5" s="4" t="s">
        <v>57</v>
      </c>
      <c r="Q5" s="40"/>
    </row>
    <row r="6" spans="1:17" x14ac:dyDescent="0.35">
      <c r="A6" s="45" t="s">
        <v>30</v>
      </c>
      <c r="B6" s="6" t="s">
        <v>31</v>
      </c>
      <c r="C6" s="6"/>
      <c r="D6" s="32" t="s">
        <v>6</v>
      </c>
      <c r="E6" s="32">
        <v>4</v>
      </c>
      <c r="F6" s="32" t="s">
        <v>46</v>
      </c>
      <c r="G6" s="33" t="s">
        <v>50</v>
      </c>
      <c r="H6" s="17">
        <f>SUM(I6:L6)</f>
        <v>0</v>
      </c>
      <c r="I6" s="17">
        <f>O6</f>
        <v>0</v>
      </c>
      <c r="J6" s="17">
        <v>0</v>
      </c>
      <c r="K6" s="17">
        <f>5*O6/95</f>
        <v>0</v>
      </c>
      <c r="L6" s="17">
        <v>0</v>
      </c>
      <c r="M6" s="17">
        <v>0</v>
      </c>
      <c r="O6" s="26">
        <f>P6/1000</f>
        <v>0</v>
      </c>
      <c r="P6" s="22">
        <v>0</v>
      </c>
      <c r="Q6" s="41"/>
    </row>
    <row r="7" spans="1:17" x14ac:dyDescent="0.35">
      <c r="A7" s="45" t="s">
        <v>32</v>
      </c>
      <c r="B7" s="6" t="s">
        <v>33</v>
      </c>
      <c r="C7" s="6"/>
      <c r="D7" s="32" t="s">
        <v>6</v>
      </c>
      <c r="E7" s="32">
        <v>4</v>
      </c>
      <c r="F7" s="32" t="s">
        <v>46</v>
      </c>
      <c r="G7" s="33" t="s">
        <v>50</v>
      </c>
      <c r="H7" s="17">
        <f t="shared" ref="H7:H19" si="0">SUM(I7:L7)</f>
        <v>0</v>
      </c>
      <c r="I7" s="17">
        <f>O7</f>
        <v>0</v>
      </c>
      <c r="J7" s="17">
        <v>0</v>
      </c>
      <c r="K7" s="17">
        <f>5*O7/95</f>
        <v>0</v>
      </c>
      <c r="L7" s="17">
        <v>0</v>
      </c>
      <c r="M7" s="17">
        <v>0</v>
      </c>
      <c r="O7" s="26">
        <f t="shared" ref="O7:O19" si="1">P7/1000</f>
        <v>0</v>
      </c>
      <c r="P7" s="22">
        <v>0</v>
      </c>
      <c r="Q7" s="41"/>
    </row>
    <row r="8" spans="1:17" ht="14.25" customHeight="1" x14ac:dyDescent="0.35">
      <c r="A8" s="76" t="s">
        <v>38</v>
      </c>
      <c r="B8" s="6" t="s">
        <v>39</v>
      </c>
      <c r="C8" s="6"/>
      <c r="D8" s="32" t="s">
        <v>13</v>
      </c>
      <c r="E8" s="33" t="s">
        <v>62</v>
      </c>
      <c r="F8" s="32" t="s">
        <v>47</v>
      </c>
      <c r="G8" s="33" t="s">
        <v>51</v>
      </c>
      <c r="H8" s="17">
        <f t="shared" si="0"/>
        <v>0</v>
      </c>
      <c r="I8" s="17">
        <f>75*O8/100</f>
        <v>0</v>
      </c>
      <c r="J8" s="17">
        <f>25*O8/100</f>
        <v>0</v>
      </c>
      <c r="K8" s="17">
        <v>0</v>
      </c>
      <c r="L8" s="17">
        <f>55*O8/45</f>
        <v>0</v>
      </c>
      <c r="M8" s="17">
        <v>0</v>
      </c>
      <c r="O8" s="26">
        <f t="shared" si="1"/>
        <v>0</v>
      </c>
      <c r="P8" s="22">
        <v>0</v>
      </c>
      <c r="Q8" s="41"/>
    </row>
    <row r="9" spans="1:17" ht="14.25" customHeight="1" x14ac:dyDescent="0.35">
      <c r="A9" s="77"/>
      <c r="B9" s="6" t="s">
        <v>60</v>
      </c>
      <c r="C9" s="6"/>
      <c r="D9" s="32" t="s">
        <v>13</v>
      </c>
      <c r="E9" s="33" t="s">
        <v>62</v>
      </c>
      <c r="F9" s="32" t="s">
        <v>47</v>
      </c>
      <c r="G9" s="33" t="s">
        <v>51</v>
      </c>
      <c r="H9" s="17">
        <f t="shared" si="0"/>
        <v>0</v>
      </c>
      <c r="I9" s="17">
        <f>75*O9/100</f>
        <v>0</v>
      </c>
      <c r="J9" s="17">
        <f>25*O9/100</f>
        <v>0</v>
      </c>
      <c r="K9" s="17">
        <v>0</v>
      </c>
      <c r="L9" s="17">
        <f>50*O9/50</f>
        <v>0</v>
      </c>
      <c r="M9" s="17">
        <v>0</v>
      </c>
      <c r="O9" s="26">
        <f t="shared" si="1"/>
        <v>0</v>
      </c>
      <c r="P9" s="22">
        <v>0</v>
      </c>
      <c r="Q9" s="41"/>
    </row>
    <row r="10" spans="1:17" ht="14.25" customHeight="1" x14ac:dyDescent="0.35">
      <c r="A10" s="77"/>
      <c r="B10" s="6" t="s">
        <v>61</v>
      </c>
      <c r="C10" s="6"/>
      <c r="D10" s="32" t="s">
        <v>13</v>
      </c>
      <c r="E10" s="33" t="s">
        <v>62</v>
      </c>
      <c r="F10" s="32" t="s">
        <v>47</v>
      </c>
      <c r="G10" s="33" t="s">
        <v>51</v>
      </c>
      <c r="H10" s="17">
        <f t="shared" si="0"/>
        <v>0</v>
      </c>
      <c r="I10" s="17">
        <f>75*O10/100</f>
        <v>0</v>
      </c>
      <c r="J10" s="17">
        <f>25*O10/100</f>
        <v>0</v>
      </c>
      <c r="K10" s="17">
        <v>0</v>
      </c>
      <c r="L10" s="17">
        <f>50*O10/50</f>
        <v>0</v>
      </c>
      <c r="M10" s="17">
        <v>0</v>
      </c>
      <c r="O10" s="26">
        <f t="shared" si="1"/>
        <v>0</v>
      </c>
      <c r="P10" s="22">
        <v>0</v>
      </c>
      <c r="Q10" s="41"/>
    </row>
    <row r="11" spans="1:17" ht="14.25" customHeight="1" x14ac:dyDescent="0.35">
      <c r="A11" s="78"/>
      <c r="B11" s="6" t="s">
        <v>40</v>
      </c>
      <c r="C11" s="6"/>
      <c r="D11" s="32" t="s">
        <v>6</v>
      </c>
      <c r="E11" s="32">
        <v>4</v>
      </c>
      <c r="F11" s="32" t="s">
        <v>46</v>
      </c>
      <c r="G11" s="33" t="s">
        <v>50</v>
      </c>
      <c r="H11" s="17">
        <f t="shared" si="0"/>
        <v>0</v>
      </c>
      <c r="I11" s="17">
        <f>O11</f>
        <v>0</v>
      </c>
      <c r="J11" s="17">
        <v>0</v>
      </c>
      <c r="K11" s="17">
        <f>5*O11/95</f>
        <v>0</v>
      </c>
      <c r="L11" s="17">
        <v>0</v>
      </c>
      <c r="M11" s="17">
        <v>0</v>
      </c>
      <c r="O11" s="26">
        <f t="shared" si="1"/>
        <v>0</v>
      </c>
      <c r="P11" s="22">
        <v>0</v>
      </c>
      <c r="Q11" s="41"/>
    </row>
    <row r="12" spans="1:17" ht="14.25" customHeight="1" x14ac:dyDescent="0.35">
      <c r="A12" s="76" t="s">
        <v>34</v>
      </c>
      <c r="B12" s="6" t="s">
        <v>65</v>
      </c>
      <c r="C12" s="6"/>
      <c r="D12" s="32" t="s">
        <v>16</v>
      </c>
      <c r="E12" s="32">
        <v>2</v>
      </c>
      <c r="F12" s="33" t="s">
        <v>48</v>
      </c>
      <c r="G12" s="33" t="s">
        <v>49</v>
      </c>
      <c r="H12" s="17">
        <f>O12</f>
        <v>0</v>
      </c>
      <c r="I12" s="17">
        <f>0.85*O12</f>
        <v>0</v>
      </c>
      <c r="J12" s="17">
        <f>0.05*O12</f>
        <v>0</v>
      </c>
      <c r="K12" s="17">
        <f>0.025*O12</f>
        <v>0</v>
      </c>
      <c r="L12" s="17">
        <f>0.075*O12</f>
        <v>0</v>
      </c>
      <c r="M12" s="17">
        <v>0</v>
      </c>
      <c r="O12" s="26">
        <f t="shared" si="1"/>
        <v>0</v>
      </c>
      <c r="P12" s="22">
        <v>0</v>
      </c>
      <c r="Q12" s="41"/>
    </row>
    <row r="13" spans="1:17" ht="14.25" customHeight="1" x14ac:dyDescent="0.35">
      <c r="A13" s="79"/>
      <c r="B13" s="6" t="s">
        <v>64</v>
      </c>
      <c r="C13" s="34"/>
      <c r="D13" s="32" t="s">
        <v>16</v>
      </c>
      <c r="E13" s="32">
        <v>2</v>
      </c>
      <c r="F13" s="33" t="s">
        <v>48</v>
      </c>
      <c r="G13" s="33" t="s">
        <v>49</v>
      </c>
      <c r="H13" s="17">
        <f>O13</f>
        <v>0</v>
      </c>
      <c r="I13" s="17">
        <f>0.85*O13</f>
        <v>0</v>
      </c>
      <c r="J13" s="17">
        <f>0.08*O13</f>
        <v>0</v>
      </c>
      <c r="K13" s="17">
        <f>0.01*O13</f>
        <v>0</v>
      </c>
      <c r="L13" s="17">
        <f>0.06*O13</f>
        <v>0</v>
      </c>
      <c r="M13" s="17">
        <v>0</v>
      </c>
      <c r="O13" s="26">
        <f t="shared" si="1"/>
        <v>0</v>
      </c>
      <c r="P13" s="22">
        <v>0</v>
      </c>
      <c r="Q13" s="41"/>
    </row>
    <row r="14" spans="1:17" ht="14.25" customHeight="1" x14ac:dyDescent="0.35">
      <c r="A14" s="77"/>
      <c r="B14" s="34" t="s">
        <v>35</v>
      </c>
      <c r="C14" s="34"/>
      <c r="D14" s="32" t="s">
        <v>16</v>
      </c>
      <c r="E14" s="32">
        <v>2</v>
      </c>
      <c r="F14" s="33" t="s">
        <v>48</v>
      </c>
      <c r="G14" s="33" t="s">
        <v>49</v>
      </c>
      <c r="H14" s="17">
        <f>O14</f>
        <v>0</v>
      </c>
      <c r="I14" s="17">
        <f>0.85*O14</f>
        <v>0</v>
      </c>
      <c r="J14" s="17">
        <f>0.08*O14</f>
        <v>0</v>
      </c>
      <c r="K14" s="17">
        <f>0.01*O14</f>
        <v>0</v>
      </c>
      <c r="L14" s="17">
        <f>0.06*O14</f>
        <v>0</v>
      </c>
      <c r="M14" s="17">
        <v>0</v>
      </c>
      <c r="O14" s="26">
        <f t="shared" si="1"/>
        <v>0</v>
      </c>
      <c r="P14" s="22">
        <v>0</v>
      </c>
      <c r="Q14" s="41"/>
    </row>
    <row r="15" spans="1:17" ht="14.25" customHeight="1" x14ac:dyDescent="0.35">
      <c r="A15" s="78"/>
      <c r="B15" s="34" t="s">
        <v>41</v>
      </c>
      <c r="C15" s="34"/>
      <c r="D15" s="32" t="s">
        <v>13</v>
      </c>
      <c r="E15" s="33" t="s">
        <v>62</v>
      </c>
      <c r="F15" s="32" t="s">
        <v>47</v>
      </c>
      <c r="G15" s="33" t="s">
        <v>52</v>
      </c>
      <c r="H15" s="17">
        <f t="shared" si="0"/>
        <v>0</v>
      </c>
      <c r="I15" s="17">
        <f>75*O15/100</f>
        <v>0</v>
      </c>
      <c r="J15" s="17">
        <f>25*O15/100</f>
        <v>0</v>
      </c>
      <c r="K15" s="17">
        <v>0</v>
      </c>
      <c r="L15" s="17">
        <f>10*O15/90</f>
        <v>0</v>
      </c>
      <c r="M15" s="17">
        <v>0</v>
      </c>
      <c r="O15" s="26">
        <f t="shared" si="1"/>
        <v>0</v>
      </c>
      <c r="P15" s="22">
        <v>0</v>
      </c>
      <c r="Q15" s="42"/>
    </row>
    <row r="16" spans="1:17" x14ac:dyDescent="0.35">
      <c r="A16" s="76" t="s">
        <v>45</v>
      </c>
      <c r="B16" s="34" t="s">
        <v>42</v>
      </c>
      <c r="C16" s="34"/>
      <c r="D16" s="32" t="s">
        <v>6</v>
      </c>
      <c r="E16" s="32">
        <v>4</v>
      </c>
      <c r="F16" s="32" t="s">
        <v>46</v>
      </c>
      <c r="G16" s="33" t="s">
        <v>50</v>
      </c>
      <c r="H16" s="17">
        <f t="shared" si="0"/>
        <v>0</v>
      </c>
      <c r="I16" s="17">
        <f>O16</f>
        <v>0</v>
      </c>
      <c r="J16" s="17">
        <v>0</v>
      </c>
      <c r="K16" s="17">
        <f>5*O16/95</f>
        <v>0</v>
      </c>
      <c r="L16" s="17">
        <v>0</v>
      </c>
      <c r="M16" s="17">
        <v>0</v>
      </c>
      <c r="O16" s="26">
        <f t="shared" si="1"/>
        <v>0</v>
      </c>
      <c r="P16" s="22">
        <v>0</v>
      </c>
      <c r="Q16" s="41"/>
    </row>
    <row r="17" spans="1:17" ht="14.25" customHeight="1" x14ac:dyDescent="0.35">
      <c r="A17" s="77"/>
      <c r="B17" s="34" t="s">
        <v>43</v>
      </c>
      <c r="C17" s="34"/>
      <c r="D17" s="32" t="s">
        <v>6</v>
      </c>
      <c r="E17" s="32">
        <v>4</v>
      </c>
      <c r="F17" s="32" t="s">
        <v>46</v>
      </c>
      <c r="G17" s="33" t="s">
        <v>50</v>
      </c>
      <c r="H17" s="17">
        <f t="shared" si="0"/>
        <v>0</v>
      </c>
      <c r="I17" s="17">
        <f>O17</f>
        <v>0</v>
      </c>
      <c r="J17" s="17">
        <v>0</v>
      </c>
      <c r="K17" s="17">
        <f>5*O17/95</f>
        <v>0</v>
      </c>
      <c r="L17" s="17">
        <v>0</v>
      </c>
      <c r="M17" s="17">
        <v>0</v>
      </c>
      <c r="O17" s="26">
        <f t="shared" si="1"/>
        <v>0</v>
      </c>
      <c r="P17" s="22">
        <v>0</v>
      </c>
      <c r="Q17" s="41"/>
    </row>
    <row r="18" spans="1:17" ht="14.25" customHeight="1" x14ac:dyDescent="0.35">
      <c r="A18" s="78"/>
      <c r="B18" s="34" t="s">
        <v>44</v>
      </c>
      <c r="C18" s="34"/>
      <c r="D18" s="32" t="s">
        <v>16</v>
      </c>
      <c r="E18" s="32">
        <v>2</v>
      </c>
      <c r="F18" s="33" t="s">
        <v>48</v>
      </c>
      <c r="G18" s="33" t="s">
        <v>49</v>
      </c>
      <c r="H18" s="17">
        <f>O18</f>
        <v>0</v>
      </c>
      <c r="I18" s="17">
        <f>0.85*O18</f>
        <v>0</v>
      </c>
      <c r="J18" s="17">
        <v>0</v>
      </c>
      <c r="K18" s="17">
        <v>0</v>
      </c>
      <c r="L18" s="17">
        <f>0.15*O18</f>
        <v>0</v>
      </c>
      <c r="M18" s="17">
        <v>0</v>
      </c>
      <c r="O18" s="26">
        <f t="shared" si="1"/>
        <v>0</v>
      </c>
      <c r="P18" s="22">
        <v>0</v>
      </c>
      <c r="Q18" s="41"/>
    </row>
    <row r="19" spans="1:17" x14ac:dyDescent="0.35">
      <c r="A19" s="35" t="s">
        <v>36</v>
      </c>
      <c r="B19" s="13" t="s">
        <v>37</v>
      </c>
      <c r="C19" s="34"/>
      <c r="D19" s="32" t="s">
        <v>13</v>
      </c>
      <c r="E19" s="33" t="s">
        <v>62</v>
      </c>
      <c r="F19" s="33" t="s">
        <v>47</v>
      </c>
      <c r="G19" s="33" t="s">
        <v>51</v>
      </c>
      <c r="H19" s="17">
        <f t="shared" si="0"/>
        <v>0</v>
      </c>
      <c r="I19" s="17">
        <f>75*O19/100</f>
        <v>0</v>
      </c>
      <c r="J19" s="17">
        <f>25*O19/100</f>
        <v>0</v>
      </c>
      <c r="K19" s="17">
        <v>0</v>
      </c>
      <c r="L19" s="17">
        <v>0</v>
      </c>
      <c r="M19" s="17">
        <v>0</v>
      </c>
      <c r="O19" s="26">
        <f t="shared" si="1"/>
        <v>0</v>
      </c>
      <c r="P19" s="22">
        <v>0</v>
      </c>
      <c r="Q19" s="43"/>
    </row>
    <row r="20" spans="1:17" x14ac:dyDescent="0.35">
      <c r="A20" s="80" t="s">
        <v>3</v>
      </c>
      <c r="B20" s="81"/>
      <c r="C20" s="81"/>
      <c r="D20" s="81"/>
      <c r="E20" s="81"/>
      <c r="F20" s="81"/>
      <c r="G20" s="82"/>
      <c r="H20" s="19">
        <f t="shared" ref="H20:M20" si="2">SUM(H6:H19)</f>
        <v>0</v>
      </c>
      <c r="I20" s="19">
        <f t="shared" si="2"/>
        <v>0</v>
      </c>
      <c r="J20" s="19">
        <f t="shared" si="2"/>
        <v>0</v>
      </c>
      <c r="K20" s="19">
        <f t="shared" si="2"/>
        <v>0</v>
      </c>
      <c r="L20" s="19">
        <f t="shared" si="2"/>
        <v>0</v>
      </c>
      <c r="M20" s="19">
        <f t="shared" si="2"/>
        <v>0</v>
      </c>
    </row>
    <row r="22" spans="1:17" x14ac:dyDescent="0.35">
      <c r="A22" s="2" t="s">
        <v>58</v>
      </c>
    </row>
    <row r="23" spans="1:17" ht="56" x14ac:dyDescent="0.35">
      <c r="A23" s="36" t="s">
        <v>4</v>
      </c>
      <c r="B23" s="36" t="s">
        <v>1</v>
      </c>
      <c r="C23" s="36" t="s">
        <v>55</v>
      </c>
      <c r="D23" s="36" t="s">
        <v>56</v>
      </c>
      <c r="E23" s="46" t="s">
        <v>66</v>
      </c>
    </row>
    <row r="24" spans="1:17" x14ac:dyDescent="0.35">
      <c r="A24" s="61" t="s">
        <v>68</v>
      </c>
      <c r="B24" s="6" t="s">
        <v>6</v>
      </c>
      <c r="C24" s="17">
        <f>I6+I7+I11+I16+I17</f>
        <v>0</v>
      </c>
      <c r="D24" s="17">
        <f>J6+J7+J11+J16+J17</f>
        <v>0</v>
      </c>
      <c r="E24" s="17">
        <f>C24+D24</f>
        <v>0</v>
      </c>
      <c r="H24" s="39"/>
      <c r="I24" s="39"/>
      <c r="J24" s="39"/>
      <c r="K24" s="39"/>
      <c r="L24" s="39"/>
    </row>
    <row r="25" spans="1:17" x14ac:dyDescent="0.35">
      <c r="A25" s="61"/>
      <c r="B25" s="6" t="s">
        <v>7</v>
      </c>
      <c r="C25" s="17">
        <v>0</v>
      </c>
      <c r="D25" s="17">
        <v>0</v>
      </c>
      <c r="E25" s="17">
        <f>SUM(C25:D25)</f>
        <v>0</v>
      </c>
      <c r="H25" s="38"/>
      <c r="I25" s="38"/>
      <c r="J25" s="38"/>
      <c r="K25" s="38"/>
      <c r="L25" s="38"/>
    </row>
    <row r="26" spans="1:17" x14ac:dyDescent="0.35">
      <c r="A26" s="61"/>
      <c r="B26" s="7" t="s">
        <v>67</v>
      </c>
      <c r="C26" s="20">
        <f>C24+C25</f>
        <v>0</v>
      </c>
      <c r="D26" s="20">
        <f>D24+D25</f>
        <v>0</v>
      </c>
      <c r="E26" s="20">
        <f>E24+E25</f>
        <v>0</v>
      </c>
    </row>
    <row r="27" spans="1:17" x14ac:dyDescent="0.35">
      <c r="A27" s="61" t="s">
        <v>9</v>
      </c>
      <c r="B27" s="6" t="s">
        <v>10</v>
      </c>
      <c r="C27" s="17">
        <f>I12+I13+I14+I18</f>
        <v>0</v>
      </c>
      <c r="D27" s="17">
        <f>J12+J13+J14+J18</f>
        <v>0</v>
      </c>
      <c r="E27" s="17">
        <f>C27+D27</f>
        <v>0</v>
      </c>
    </row>
    <row r="28" spans="1:17" x14ac:dyDescent="0.35">
      <c r="A28" s="61"/>
      <c r="B28" s="7" t="s">
        <v>11</v>
      </c>
      <c r="C28" s="20">
        <f>C27</f>
        <v>0</v>
      </c>
      <c r="D28" s="20">
        <f>D27</f>
        <v>0</v>
      </c>
      <c r="E28" s="20">
        <f>E27</f>
        <v>0</v>
      </c>
    </row>
    <row r="29" spans="1:17" x14ac:dyDescent="0.35">
      <c r="A29" s="61" t="s">
        <v>12</v>
      </c>
      <c r="B29" s="3" t="s">
        <v>13</v>
      </c>
      <c r="C29" s="17">
        <f>I8+I9+I10+I15+I19</f>
        <v>0</v>
      </c>
      <c r="D29" s="17">
        <f>J8+J9+J10+J15+J19</f>
        <v>0</v>
      </c>
      <c r="E29" s="17">
        <f>C29+D29</f>
        <v>0</v>
      </c>
    </row>
    <row r="30" spans="1:17" x14ac:dyDescent="0.35">
      <c r="A30" s="61"/>
      <c r="B30" s="7" t="s">
        <v>14</v>
      </c>
      <c r="C30" s="20">
        <f t="shared" ref="C30:D30" si="3">C29</f>
        <v>0</v>
      </c>
      <c r="D30" s="20">
        <f t="shared" si="3"/>
        <v>0</v>
      </c>
      <c r="E30" s="20">
        <f>E29</f>
        <v>0</v>
      </c>
    </row>
    <row r="31" spans="1:17" x14ac:dyDescent="0.35">
      <c r="A31" s="36" t="s">
        <v>15</v>
      </c>
      <c r="B31" s="7" t="s">
        <v>3</v>
      </c>
      <c r="C31" s="21">
        <f t="shared" ref="C31:D31" si="4">C26+C28+C30</f>
        <v>0</v>
      </c>
      <c r="D31" s="21">
        <f t="shared" si="4"/>
        <v>0</v>
      </c>
      <c r="E31" s="21">
        <f>E26+E28+E30</f>
        <v>0</v>
      </c>
    </row>
  </sheetData>
  <mergeCells count="21">
    <mergeCell ref="A29:A30"/>
    <mergeCell ref="A8:A11"/>
    <mergeCell ref="A12:A15"/>
    <mergeCell ref="A16:A18"/>
    <mergeCell ref="A20:G20"/>
    <mergeCell ref="A24:A26"/>
    <mergeCell ref="A27:A28"/>
    <mergeCell ref="A1:M1"/>
    <mergeCell ref="A2:A5"/>
    <mergeCell ref="B2:B5"/>
    <mergeCell ref="C2:C5"/>
    <mergeCell ref="D2:G3"/>
    <mergeCell ref="H2:L3"/>
    <mergeCell ref="M2:M5"/>
    <mergeCell ref="D4:D5"/>
    <mergeCell ref="E4:E5"/>
    <mergeCell ref="F4:F5"/>
    <mergeCell ref="G4:G5"/>
    <mergeCell ref="H4:H5"/>
    <mergeCell ref="I4:J4"/>
    <mergeCell ref="K4:L4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5" orientation="landscape" horizontalDpi="300" verticalDpi="300" r:id="rId1"/>
  <ignoredErrors>
    <ignoredError sqref="E8:E19" numberStoredAsText="1"/>
    <ignoredError sqref="G8:G13 G14:G19" twoDigitTextYear="1"/>
    <ignoredError sqref="H18 C29:E29 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Celé období</vt:lpstr>
      <vt:lpstr> r. 2016</vt:lpstr>
      <vt:lpstr> r. 2017</vt:lpstr>
      <vt:lpstr> r. 2018</vt:lpstr>
      <vt:lpstr> r. 2019</vt:lpstr>
      <vt:lpstr> r. 2020</vt:lpstr>
      <vt:lpstr> r. 2021</vt:lpstr>
      <vt:lpstr> r. 2022</vt:lpstr>
      <vt:lpstr> r. 2023</vt:lpstr>
      <vt:lpstr>tabulka do přílohy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2018-11-23T12:07:57Z</dcterms:modified>
</cp:coreProperties>
</file>